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d7ed58213b9669d6/GRESIE PREMIUM Business/PROFIL EXPERT Business/OFERTE PRET/Preturi Ploturi/"/>
    </mc:Choice>
  </mc:AlternateContent>
  <xr:revisionPtr revIDLastSave="10" documentId="8_{07258C06-57D9-4C06-A6CE-208F73F4E48B}" xr6:coauthVersionLast="47" xr6:coauthVersionMax="47" xr10:uidLastSave="{BD74F56C-1D9C-49AE-8368-32D8F726A779}"/>
  <bookViews>
    <workbookView xWindow="3945" yWindow="1770" windowWidth="31425" windowHeight="13485" xr2:uid="{C3C4B33F-E365-4947-935D-C68EC63D12FC}"/>
  </bookViews>
  <sheets>
    <sheet name="Preturi PLOTURI PROFILITEC" sheetId="1" r:id="rId1"/>
    <sheet name="Baze PRET" sheetId="2" state="hidden" r:id="rId2"/>
  </sheets>
  <definedNames>
    <definedName name="add">#REF!</definedName>
    <definedName name="CAPL">#REF!</definedName>
    <definedName name="DNAktEISBenutzer">"USadmin"</definedName>
    <definedName name="DNAktEISRolle">"US_CA_ALL"</definedName>
    <definedName name="DNAktWINBenutzer">"ISERLOHN\eip"</definedName>
    <definedName name="DNText1">""</definedName>
    <definedName name="DNText10">""</definedName>
    <definedName name="DNText2">""</definedName>
    <definedName name="DNText3">""</definedName>
    <definedName name="DNText4">""</definedName>
    <definedName name="DNText5">""</definedName>
    <definedName name="DNText6">""</definedName>
    <definedName name="DNText7">""</definedName>
    <definedName name="DNText8">""</definedName>
    <definedName name="DNText9">""</definedName>
    <definedName name="ff">#REF!</definedName>
    <definedName name="NR">#REF!</definedName>
    <definedName name="pl">#REF!</definedName>
    <definedName name="Pricelist_US.DNAktualisierungszeitpunkt">"5/24/2016  2:46:38 PM"</definedName>
    <definedName name="Pricelist_US.DNFilename">"J:\BerichteEcht\BK19\Under Construction\Richard\Irene\Item Code -Pricelist- US.erd"</definedName>
    <definedName name="PROVA">#REF!</definedName>
    <definedName name="QQQQQQQQ">#REF!</definedName>
    <definedName name="S1.DNAktualisierungsdauer">"00:00:10"</definedName>
    <definedName name="S1.DNAktualisierungsperiode">"T01"</definedName>
    <definedName name="S1.DNAktualisierungszeitpunkt">"4/7/2016  12:52:09 PM"</definedName>
    <definedName name="S1.DNAktualisierungszeitpunktD">"4/7/2016"</definedName>
    <definedName name="S1.DNAktualisierungszeitpunktT">"12:52:09 PM"</definedName>
    <definedName name="S1.DNBeschaffungsprogrammhost">"*SIMULATE"</definedName>
    <definedName name="S1.DNBibliothekhost">"CCMPDTA2"</definedName>
    <definedName name="S1.DNErstelltvon">"CKIOZA"</definedName>
    <definedName name="S1.DNErstellZeitpunkt">"3/3/2015  1:37:25 PM"</definedName>
    <definedName name="S1.DNErstellZeitpunktD">"3/3/2015"</definedName>
    <definedName name="S1.DNErstellZeitpunktT">"1:37:25 PM"</definedName>
    <definedName name="S1.DNFilename">"\\schlueter.de\files\DE\EIS\BerichteEcht\BK21\batch\sales\Daily\EIS_Hybris_Export_US.erd"</definedName>
    <definedName name="S1.DNFilter">"(LGNT15 =  '21' AND CMPN15 =  '01' AND  NOT ((PLUS15 =  'NFS') AND (PLUS15 is NOT NULL)) AND DLUS15 =  '%')"</definedName>
    <definedName name="S1.DNFTPHost">"DEISS019"</definedName>
    <definedName name="S1.DNImportdatum">"  "</definedName>
    <definedName name="S1.DNImportdatumD">""</definedName>
    <definedName name="S1.DNImportdatumT">""</definedName>
    <definedName name="S1.DNInfobereich">"master data"</definedName>
    <definedName name="S1.DNJobname">"EISSO_T01"</definedName>
    <definedName name="S1.DNJobnummer">"987961"</definedName>
    <definedName name="S1.DNJobuser">"ARUBA"</definedName>
    <definedName name="S1.DNNullzeilen">"No"</definedName>
    <definedName name="S1.DNPoolAktualisierungszeitpunkt">"10/18/2015  8:06:14 AM"</definedName>
    <definedName name="S1.DNPoolAktualisierungszeitpunktD">"10/18/2015"</definedName>
    <definedName name="S1.DNPoolAktualisierungszeitpunktT">"8:06:14 AM"</definedName>
    <definedName name="S1.DNPoolbezeichnung">"item master pool USA"</definedName>
    <definedName name="S1.DNPoolname">"SLUPF015USA"</definedName>
    <definedName name="S1.DNPooltabelle">"EIS..SLUPF015"</definedName>
    <definedName name="S1.DNSeverity">"0"</definedName>
    <definedName name="S1.DNStandardkennung">"0"</definedName>
    <definedName name="S1.DNWaehrung">"EUR"</definedName>
    <definedName name="S1.DNWaehrunghost">"EUR"</definedName>
    <definedName name="S1.SchemeText">""</definedName>
    <definedName name="SSskus">#REF!</definedName>
    <definedName name="TIRED2">#REF!</definedName>
    <definedName name="TIRED3">#REF!</definedName>
    <definedName name="UPC">#REF!</definedName>
    <definedName name="uspl">#REF!</definedName>
    <definedName name="weight">#REF!</definedName>
    <definedName name="ZA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5" i="2" l="1"/>
  <c r="G165" i="2"/>
  <c r="D154" i="2"/>
  <c r="F154" i="2"/>
  <c r="G154" i="2"/>
  <c r="D155" i="2"/>
  <c r="F155" i="2"/>
  <c r="G155" i="2"/>
  <c r="H155" i="2" s="1"/>
  <c r="D156" i="2"/>
  <c r="F156" i="2"/>
  <c r="G156" i="2"/>
  <c r="D157" i="2"/>
  <c r="F157" i="2"/>
  <c r="G157" i="2"/>
  <c r="H157" i="2" s="1"/>
  <c r="D158" i="2"/>
  <c r="F158" i="2"/>
  <c r="G158" i="2"/>
  <c r="D159" i="2"/>
  <c r="F159" i="2"/>
  <c r="G159" i="2"/>
  <c r="H159" i="2" s="1"/>
  <c r="D160" i="2"/>
  <c r="F160" i="2"/>
  <c r="G160" i="2"/>
  <c r="D161" i="2"/>
  <c r="F161" i="2"/>
  <c r="G161" i="2"/>
  <c r="H161" i="2" s="1"/>
  <c r="D162" i="2"/>
  <c r="F162" i="2"/>
  <c r="G162" i="2"/>
  <c r="D163" i="2"/>
  <c r="F163" i="2"/>
  <c r="G163" i="2"/>
  <c r="H163" i="2" s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53" i="1"/>
  <c r="C52" i="1"/>
  <c r="C51" i="1"/>
  <c r="C50" i="1"/>
  <c r="C49" i="1"/>
  <c r="C48" i="1"/>
  <c r="C47" i="1"/>
  <c r="C46" i="1"/>
  <c r="C44" i="1"/>
  <c r="C45" i="1"/>
  <c r="C30" i="1"/>
  <c r="C29" i="1"/>
  <c r="C28" i="1"/>
  <c r="C27" i="1"/>
  <c r="C26" i="1"/>
  <c r="C25" i="1"/>
  <c r="C24" i="1"/>
  <c r="C23" i="1"/>
  <c r="C22" i="1"/>
  <c r="C21" i="1"/>
  <c r="F36" i="2"/>
  <c r="F37" i="2"/>
  <c r="F38" i="2"/>
  <c r="F39" i="2"/>
  <c r="F40" i="2"/>
  <c r="F41" i="2"/>
  <c r="F35" i="2"/>
  <c r="D8" i="2"/>
  <c r="F8" i="2"/>
  <c r="G8" i="2"/>
  <c r="D9" i="2"/>
  <c r="F9" i="2"/>
  <c r="G9" i="2"/>
  <c r="D10" i="2"/>
  <c r="F10" i="2"/>
  <c r="G10" i="2"/>
  <c r="D11" i="2"/>
  <c r="F11" i="2"/>
  <c r="G11" i="2"/>
  <c r="D12" i="2"/>
  <c r="F12" i="2"/>
  <c r="G12" i="2"/>
  <c r="D13" i="2"/>
  <c r="F13" i="2"/>
  <c r="G13" i="2"/>
  <c r="D14" i="2"/>
  <c r="F14" i="2"/>
  <c r="G14" i="2"/>
  <c r="D15" i="2"/>
  <c r="F15" i="2"/>
  <c r="G15" i="2"/>
  <c r="D16" i="2"/>
  <c r="F16" i="2"/>
  <c r="D18" i="2"/>
  <c r="F18" i="2"/>
  <c r="G18" i="2"/>
  <c r="D19" i="2"/>
  <c r="F19" i="2"/>
  <c r="G19" i="2"/>
  <c r="D20" i="2"/>
  <c r="F20" i="2"/>
  <c r="G20" i="2"/>
  <c r="D21" i="2"/>
  <c r="F21" i="2"/>
  <c r="G21" i="2"/>
  <c r="D22" i="2"/>
  <c r="F22" i="2"/>
  <c r="G22" i="2"/>
  <c r="D23" i="2"/>
  <c r="F23" i="2"/>
  <c r="G23" i="2"/>
  <c r="D25" i="2"/>
  <c r="F25" i="2"/>
  <c r="G25" i="2"/>
  <c r="D26" i="2"/>
  <c r="F26" i="2"/>
  <c r="G26" i="2"/>
  <c r="D27" i="2"/>
  <c r="F27" i="2"/>
  <c r="G27" i="2"/>
  <c r="D28" i="2"/>
  <c r="F28" i="2"/>
  <c r="G28" i="2"/>
  <c r="D29" i="2"/>
  <c r="F29" i="2"/>
  <c r="G29" i="2"/>
  <c r="D30" i="2"/>
  <c r="F30" i="2"/>
  <c r="G30" i="2"/>
  <c r="D31" i="2"/>
  <c r="F31" i="2"/>
  <c r="G31" i="2"/>
  <c r="D32" i="2"/>
  <c r="F32" i="2"/>
  <c r="G32" i="2"/>
  <c r="D33" i="2"/>
  <c r="F33" i="2"/>
  <c r="G33" i="2"/>
  <c r="D34" i="2"/>
  <c r="F34" i="2"/>
  <c r="G34" i="2"/>
  <c r="D35" i="2"/>
  <c r="G35" i="2"/>
  <c r="D36" i="2"/>
  <c r="G36" i="2"/>
  <c r="D37" i="2"/>
  <c r="G37" i="2"/>
  <c r="D38" i="2"/>
  <c r="G38" i="2"/>
  <c r="D39" i="2"/>
  <c r="G39" i="2"/>
  <c r="D40" i="2"/>
  <c r="G40" i="2"/>
  <c r="D41" i="2"/>
  <c r="G41" i="2"/>
  <c r="D43" i="2"/>
  <c r="F43" i="2"/>
  <c r="G43" i="2"/>
  <c r="D44" i="2"/>
  <c r="F44" i="2"/>
  <c r="G44" i="2"/>
  <c r="D45" i="2"/>
  <c r="F45" i="2"/>
  <c r="G45" i="2"/>
  <c r="D46" i="2"/>
  <c r="F46" i="2"/>
  <c r="G46" i="2"/>
  <c r="D48" i="2"/>
  <c r="F48" i="2"/>
  <c r="G48" i="2"/>
  <c r="D50" i="2"/>
  <c r="F50" i="2"/>
  <c r="G50" i="2"/>
  <c r="D51" i="2"/>
  <c r="F51" i="2"/>
  <c r="G51" i="2"/>
  <c r="D52" i="2"/>
  <c r="F52" i="2"/>
  <c r="G52" i="2"/>
  <c r="D53" i="2"/>
  <c r="F53" i="2"/>
  <c r="G53" i="2"/>
  <c r="D54" i="2"/>
  <c r="F54" i="2"/>
  <c r="G54" i="2"/>
  <c r="D55" i="2"/>
  <c r="F55" i="2"/>
  <c r="G55" i="2"/>
  <c r="D56" i="2"/>
  <c r="F56" i="2"/>
  <c r="G56" i="2"/>
  <c r="D57" i="2"/>
  <c r="F57" i="2"/>
  <c r="G57" i="2"/>
  <c r="D58" i="2"/>
  <c r="F58" i="2"/>
  <c r="G58" i="2"/>
  <c r="D59" i="2"/>
  <c r="F59" i="2"/>
  <c r="G59" i="2"/>
  <c r="D60" i="2"/>
  <c r="F60" i="2"/>
  <c r="G60" i="2"/>
  <c r="D61" i="2"/>
  <c r="F61" i="2"/>
  <c r="G61" i="2"/>
  <c r="D62" i="2"/>
  <c r="F62" i="2"/>
  <c r="G62" i="2"/>
  <c r="D63" i="2"/>
  <c r="F63" i="2"/>
  <c r="G63" i="2"/>
  <c r="D64" i="2"/>
  <c r="F64" i="2"/>
  <c r="G64" i="2"/>
  <c r="D65" i="2"/>
  <c r="F65" i="2"/>
  <c r="G65" i="2"/>
  <c r="D66" i="2"/>
  <c r="F66" i="2"/>
  <c r="G66" i="2"/>
  <c r="D67" i="2"/>
  <c r="F67" i="2"/>
  <c r="G67" i="2"/>
  <c r="D68" i="2"/>
  <c r="F68" i="2"/>
  <c r="G68" i="2"/>
  <c r="D69" i="2"/>
  <c r="F69" i="2"/>
  <c r="G69" i="2"/>
  <c r="D70" i="2"/>
  <c r="F70" i="2"/>
  <c r="G70" i="2"/>
  <c r="D71" i="2"/>
  <c r="F71" i="2"/>
  <c r="G71" i="2"/>
  <c r="D72" i="2"/>
  <c r="F72" i="2"/>
  <c r="G72" i="2"/>
  <c r="D73" i="2"/>
  <c r="F73" i="2"/>
  <c r="G73" i="2"/>
  <c r="D74" i="2"/>
  <c r="F74" i="2"/>
  <c r="G74" i="2"/>
  <c r="D75" i="2"/>
  <c r="F75" i="2"/>
  <c r="G75" i="2"/>
  <c r="D76" i="2"/>
  <c r="F76" i="2"/>
  <c r="G76" i="2"/>
  <c r="D77" i="2"/>
  <c r="F77" i="2"/>
  <c r="G77" i="2"/>
  <c r="D78" i="2"/>
  <c r="F78" i="2"/>
  <c r="G78" i="2"/>
  <c r="D79" i="2"/>
  <c r="F79" i="2"/>
  <c r="G79" i="2"/>
  <c r="D80" i="2"/>
  <c r="F80" i="2"/>
  <c r="G80" i="2"/>
  <c r="D81" i="2"/>
  <c r="F81" i="2"/>
  <c r="G81" i="2"/>
  <c r="D82" i="2"/>
  <c r="F82" i="2"/>
  <c r="G82" i="2"/>
  <c r="D83" i="2"/>
  <c r="F83" i="2"/>
  <c r="G83" i="2"/>
  <c r="D84" i="2"/>
  <c r="F84" i="2"/>
  <c r="G84" i="2"/>
  <c r="D85" i="2"/>
  <c r="F85" i="2"/>
  <c r="G85" i="2"/>
  <c r="D86" i="2"/>
  <c r="F86" i="2"/>
  <c r="G86" i="2"/>
  <c r="D87" i="2"/>
  <c r="F87" i="2"/>
  <c r="G87" i="2"/>
  <c r="D88" i="2"/>
  <c r="F88" i="2"/>
  <c r="G88" i="2"/>
  <c r="D89" i="2"/>
  <c r="F89" i="2"/>
  <c r="G89" i="2"/>
  <c r="D90" i="2"/>
  <c r="F90" i="2"/>
  <c r="G90" i="2"/>
  <c r="D91" i="2"/>
  <c r="F91" i="2"/>
  <c r="G91" i="2"/>
  <c r="D92" i="2"/>
  <c r="F92" i="2"/>
  <c r="G92" i="2"/>
  <c r="D93" i="2"/>
  <c r="F93" i="2"/>
  <c r="G93" i="2"/>
  <c r="D94" i="2"/>
  <c r="F94" i="2"/>
  <c r="G94" i="2"/>
  <c r="D95" i="2"/>
  <c r="F95" i="2"/>
  <c r="G95" i="2"/>
  <c r="D96" i="2"/>
  <c r="F96" i="2"/>
  <c r="G96" i="2"/>
  <c r="D97" i="2"/>
  <c r="F97" i="2"/>
  <c r="G97" i="2"/>
  <c r="D98" i="2"/>
  <c r="F98" i="2"/>
  <c r="G98" i="2"/>
  <c r="D99" i="2"/>
  <c r="F99" i="2"/>
  <c r="G99" i="2"/>
  <c r="D100" i="2"/>
  <c r="F100" i="2"/>
  <c r="G100" i="2"/>
  <c r="D101" i="2"/>
  <c r="F101" i="2"/>
  <c r="G101" i="2"/>
  <c r="D102" i="2"/>
  <c r="F102" i="2"/>
  <c r="G102" i="2"/>
  <c r="D103" i="2"/>
  <c r="F103" i="2"/>
  <c r="G103" i="2"/>
  <c r="D104" i="2"/>
  <c r="F104" i="2"/>
  <c r="G104" i="2"/>
  <c r="D105" i="2"/>
  <c r="F105" i="2"/>
  <c r="G105" i="2"/>
  <c r="D106" i="2"/>
  <c r="F106" i="2"/>
  <c r="G106" i="2"/>
  <c r="D107" i="2"/>
  <c r="F107" i="2"/>
  <c r="G107" i="2"/>
  <c r="D108" i="2"/>
  <c r="F108" i="2"/>
  <c r="G108" i="2"/>
  <c r="D109" i="2"/>
  <c r="F109" i="2"/>
  <c r="G109" i="2"/>
  <c r="D110" i="2"/>
  <c r="F110" i="2"/>
  <c r="G110" i="2"/>
  <c r="D111" i="2"/>
  <c r="F111" i="2"/>
  <c r="G111" i="2"/>
  <c r="D112" i="2"/>
  <c r="F112" i="2"/>
  <c r="G112" i="2"/>
  <c r="D113" i="2"/>
  <c r="F113" i="2"/>
  <c r="G113" i="2"/>
  <c r="D114" i="2"/>
  <c r="F114" i="2"/>
  <c r="G114" i="2"/>
  <c r="D115" i="2"/>
  <c r="F115" i="2"/>
  <c r="G115" i="2"/>
  <c r="D116" i="2"/>
  <c r="F116" i="2"/>
  <c r="G116" i="2"/>
  <c r="D117" i="2"/>
  <c r="F117" i="2"/>
  <c r="G117" i="2"/>
  <c r="D118" i="2"/>
  <c r="F118" i="2"/>
  <c r="G118" i="2"/>
  <c r="D119" i="2"/>
  <c r="F119" i="2"/>
  <c r="G119" i="2"/>
  <c r="H119" i="2" s="1"/>
  <c r="D120" i="2"/>
  <c r="F120" i="2"/>
  <c r="G120" i="2"/>
  <c r="D121" i="2"/>
  <c r="F121" i="2"/>
  <c r="G121" i="2"/>
  <c r="D122" i="2"/>
  <c r="F122" i="2"/>
  <c r="G122" i="2"/>
  <c r="D123" i="2"/>
  <c r="F123" i="2"/>
  <c r="G123" i="2"/>
  <c r="D124" i="2"/>
  <c r="F124" i="2"/>
  <c r="G124" i="2"/>
  <c r="D125" i="2"/>
  <c r="F125" i="2"/>
  <c r="G125" i="2"/>
  <c r="H125" i="2" s="1"/>
  <c r="D126" i="2"/>
  <c r="F126" i="2"/>
  <c r="G126" i="2"/>
  <c r="D127" i="2"/>
  <c r="F127" i="2"/>
  <c r="G127" i="2"/>
  <c r="D129" i="2"/>
  <c r="F129" i="2"/>
  <c r="G129" i="2"/>
  <c r="D130" i="2"/>
  <c r="F130" i="2"/>
  <c r="G130" i="2"/>
  <c r="D131" i="2"/>
  <c r="F131" i="2"/>
  <c r="G131" i="2"/>
  <c r="D132" i="2"/>
  <c r="F132" i="2"/>
  <c r="G132" i="2"/>
  <c r="D133" i="2"/>
  <c r="F133" i="2"/>
  <c r="G133" i="2"/>
  <c r="D134" i="2"/>
  <c r="F134" i="2"/>
  <c r="G134" i="2"/>
  <c r="D135" i="2"/>
  <c r="F135" i="2"/>
  <c r="G135" i="2"/>
  <c r="D136" i="2"/>
  <c r="F136" i="2"/>
  <c r="G136" i="2"/>
  <c r="D137" i="2"/>
  <c r="F137" i="2"/>
  <c r="G137" i="2"/>
  <c r="D138" i="2"/>
  <c r="F138" i="2"/>
  <c r="G138" i="2"/>
  <c r="D140" i="2"/>
  <c r="F140" i="2"/>
  <c r="G140" i="2"/>
  <c r="D141" i="2"/>
  <c r="F141" i="2"/>
  <c r="G141" i="2"/>
  <c r="D142" i="2"/>
  <c r="F142" i="2"/>
  <c r="G142" i="2"/>
  <c r="D143" i="2"/>
  <c r="F143" i="2"/>
  <c r="G143" i="2"/>
  <c r="D144" i="2"/>
  <c r="F144" i="2"/>
  <c r="G144" i="2"/>
  <c r="D145" i="2"/>
  <c r="F145" i="2"/>
  <c r="G145" i="2"/>
  <c r="H145" i="2" s="1"/>
  <c r="D146" i="2"/>
  <c r="F146" i="2"/>
  <c r="G146" i="2"/>
  <c r="D147" i="2"/>
  <c r="F147" i="2"/>
  <c r="G147" i="2"/>
  <c r="D148" i="2"/>
  <c r="F148" i="2"/>
  <c r="G148" i="2"/>
  <c r="D149" i="2"/>
  <c r="F149" i="2"/>
  <c r="G149" i="2"/>
  <c r="D150" i="2"/>
  <c r="F150" i="2"/>
  <c r="G150" i="2"/>
  <c r="D151" i="2"/>
  <c r="F151" i="2"/>
  <c r="G151" i="2"/>
  <c r="H151" i="2" s="1"/>
  <c r="C43" i="1"/>
  <c r="C42" i="1"/>
  <c r="C41" i="1"/>
  <c r="C40" i="1"/>
  <c r="C39" i="1"/>
  <c r="C20" i="1"/>
  <c r="C19" i="1"/>
  <c r="C18" i="1"/>
  <c r="C17" i="1"/>
  <c r="C16" i="1"/>
  <c r="H165" i="2" l="1"/>
  <c r="J165" i="2"/>
  <c r="D127" i="1" s="1"/>
  <c r="I165" i="2"/>
  <c r="H138" i="2"/>
  <c r="I138" i="2" s="1"/>
  <c r="H132" i="2"/>
  <c r="I132" i="2" s="1"/>
  <c r="H162" i="2"/>
  <c r="I162" i="2" s="1"/>
  <c r="H160" i="2"/>
  <c r="I160" i="2" s="1"/>
  <c r="H158" i="2"/>
  <c r="J158" i="2" s="1"/>
  <c r="D119" i="1" s="1"/>
  <c r="H156" i="2"/>
  <c r="J156" i="2" s="1"/>
  <c r="D117" i="1" s="1"/>
  <c r="H154" i="2"/>
  <c r="I154" i="2" s="1"/>
  <c r="I163" i="2"/>
  <c r="J163" i="2"/>
  <c r="D124" i="1" s="1"/>
  <c r="I161" i="2"/>
  <c r="J161" i="2"/>
  <c r="D122" i="1" s="1"/>
  <c r="I159" i="2"/>
  <c r="J159" i="2"/>
  <c r="D120" i="1" s="1"/>
  <c r="I157" i="2"/>
  <c r="J157" i="2"/>
  <c r="D118" i="1" s="1"/>
  <c r="I155" i="2"/>
  <c r="J155" i="2"/>
  <c r="D116" i="1" s="1"/>
  <c r="H150" i="2"/>
  <c r="I150" i="2" s="1"/>
  <c r="H148" i="2"/>
  <c r="I148" i="2" s="1"/>
  <c r="H146" i="2"/>
  <c r="I146" i="2" s="1"/>
  <c r="H142" i="2"/>
  <c r="J142" i="2" s="1"/>
  <c r="M142" i="2" s="1"/>
  <c r="N142" i="2" s="1"/>
  <c r="H140" i="2"/>
  <c r="I140" i="2" s="1"/>
  <c r="H137" i="2"/>
  <c r="J137" i="2" s="1"/>
  <c r="M137" i="2" s="1"/>
  <c r="N137" i="2" s="1"/>
  <c r="H135" i="2"/>
  <c r="I135" i="2" s="1"/>
  <c r="H133" i="2"/>
  <c r="I133" i="2" s="1"/>
  <c r="H131" i="2"/>
  <c r="J131" i="2" s="1"/>
  <c r="M131" i="2" s="1"/>
  <c r="N131" i="2" s="1"/>
  <c r="H129" i="2"/>
  <c r="J129" i="2" s="1"/>
  <c r="M129" i="2" s="1"/>
  <c r="N129" i="2" s="1"/>
  <c r="H126" i="2"/>
  <c r="I126" i="2" s="1"/>
  <c r="H124" i="2"/>
  <c r="I124" i="2" s="1"/>
  <c r="H122" i="2"/>
  <c r="I122" i="2" s="1"/>
  <c r="H120" i="2"/>
  <c r="I120" i="2" s="1"/>
  <c r="H118" i="2"/>
  <c r="I118" i="2" s="1"/>
  <c r="H116" i="2"/>
  <c r="I116" i="2" s="1"/>
  <c r="H114" i="2"/>
  <c r="I114" i="2" s="1"/>
  <c r="H112" i="2"/>
  <c r="I112" i="2" s="1"/>
  <c r="H106" i="2"/>
  <c r="I106" i="2" s="1"/>
  <c r="H100" i="2"/>
  <c r="J100" i="2" s="1"/>
  <c r="M100" i="2" s="1"/>
  <c r="N100" i="2" s="1"/>
  <c r="H144" i="2"/>
  <c r="J144" i="2" s="1"/>
  <c r="M144" i="2" s="1"/>
  <c r="N144" i="2" s="1"/>
  <c r="H113" i="2"/>
  <c r="I113" i="2" s="1"/>
  <c r="H117" i="2"/>
  <c r="I117" i="2" s="1"/>
  <c r="H115" i="2"/>
  <c r="J115" i="2" s="1"/>
  <c r="H141" i="2"/>
  <c r="J141" i="2" s="1"/>
  <c r="I100" i="2"/>
  <c r="H99" i="2"/>
  <c r="J99" i="2" s="1"/>
  <c r="H95" i="2"/>
  <c r="I95" i="2" s="1"/>
  <c r="H45" i="2"/>
  <c r="J45" i="2" s="1"/>
  <c r="H38" i="2"/>
  <c r="I38" i="2" s="1"/>
  <c r="H80" i="2"/>
  <c r="I80" i="2" s="1"/>
  <c r="H62" i="2"/>
  <c r="J62" i="2" s="1"/>
  <c r="D140" i="1" s="1"/>
  <c r="G140" i="1" s="1"/>
  <c r="H127" i="2"/>
  <c r="I127" i="2" s="1"/>
  <c r="H108" i="2"/>
  <c r="J108" i="2" s="1"/>
  <c r="D188" i="1" s="1"/>
  <c r="G188" i="1" s="1"/>
  <c r="H105" i="2"/>
  <c r="J105" i="2" s="1"/>
  <c r="H92" i="2"/>
  <c r="H86" i="2"/>
  <c r="J86" i="2" s="1"/>
  <c r="K86" i="2" s="1"/>
  <c r="H84" i="2"/>
  <c r="J84" i="2" s="1"/>
  <c r="M84" i="2" s="1"/>
  <c r="N84" i="2" s="1"/>
  <c r="H82" i="2"/>
  <c r="I82" i="2" s="1"/>
  <c r="H78" i="2"/>
  <c r="J78" i="2" s="1"/>
  <c r="H72" i="2"/>
  <c r="J72" i="2" s="1"/>
  <c r="K72" i="2" s="1"/>
  <c r="H68" i="2"/>
  <c r="J68" i="2" s="1"/>
  <c r="K68" i="2" s="1"/>
  <c r="H66" i="2"/>
  <c r="J66" i="2" s="1"/>
  <c r="M66" i="2" s="1"/>
  <c r="N66" i="2" s="1"/>
  <c r="H64" i="2"/>
  <c r="J64" i="2" s="1"/>
  <c r="H60" i="2"/>
  <c r="J60" i="2" s="1"/>
  <c r="H56" i="2"/>
  <c r="J56" i="2" s="1"/>
  <c r="H35" i="2"/>
  <c r="H29" i="2"/>
  <c r="I29" i="2" s="1"/>
  <c r="H11" i="2"/>
  <c r="J11" i="2" s="1"/>
  <c r="H110" i="2"/>
  <c r="I110" i="2" s="1"/>
  <c r="H149" i="2"/>
  <c r="J149" i="2" s="1"/>
  <c r="H136" i="2"/>
  <c r="I136" i="2" s="1"/>
  <c r="H123" i="2"/>
  <c r="J123" i="2" s="1"/>
  <c r="H111" i="2"/>
  <c r="J111" i="2" s="1"/>
  <c r="H104" i="2"/>
  <c r="I104" i="2" s="1"/>
  <c r="H102" i="2"/>
  <c r="I102" i="2" s="1"/>
  <c r="H26" i="2"/>
  <c r="H20" i="2"/>
  <c r="H9" i="2"/>
  <c r="H77" i="2"/>
  <c r="I77" i="2" s="1"/>
  <c r="H74" i="2"/>
  <c r="H59" i="2"/>
  <c r="I59" i="2" s="1"/>
  <c r="H27" i="2"/>
  <c r="H15" i="2"/>
  <c r="H12" i="2"/>
  <c r="H130" i="2"/>
  <c r="J130" i="2" s="1"/>
  <c r="H103" i="2"/>
  <c r="J103" i="2" s="1"/>
  <c r="K103" i="2" s="1"/>
  <c r="H54" i="2"/>
  <c r="H52" i="2"/>
  <c r="J52" i="2" s="1"/>
  <c r="H50" i="2"/>
  <c r="J50" i="2" s="1"/>
  <c r="H143" i="2"/>
  <c r="J143" i="2" s="1"/>
  <c r="H147" i="2"/>
  <c r="I147" i="2" s="1"/>
  <c r="H134" i="2"/>
  <c r="J134" i="2" s="1"/>
  <c r="H121" i="2"/>
  <c r="I121" i="2" s="1"/>
  <c r="H98" i="2"/>
  <c r="I98" i="2" s="1"/>
  <c r="H96" i="2"/>
  <c r="J96" i="2" s="1"/>
  <c r="H90" i="2"/>
  <c r="H46" i="2"/>
  <c r="H44" i="2"/>
  <c r="J44" i="2" s="1"/>
  <c r="H41" i="2"/>
  <c r="J41" i="2" s="1"/>
  <c r="H39" i="2"/>
  <c r="J39" i="2" s="1"/>
  <c r="H33" i="2"/>
  <c r="H31" i="2"/>
  <c r="J31" i="2" s="1"/>
  <c r="H22" i="2"/>
  <c r="H19" i="2"/>
  <c r="H13" i="2"/>
  <c r="I145" i="2"/>
  <c r="J145" i="2"/>
  <c r="H88" i="2"/>
  <c r="H109" i="2"/>
  <c r="H83" i="2"/>
  <c r="H25" i="2"/>
  <c r="H70" i="2"/>
  <c r="I151" i="2"/>
  <c r="J151" i="2"/>
  <c r="I125" i="2"/>
  <c r="J125" i="2"/>
  <c r="I119" i="2"/>
  <c r="J119" i="2"/>
  <c r="H65" i="2"/>
  <c r="H18" i="2"/>
  <c r="H107" i="2"/>
  <c r="H101" i="2"/>
  <c r="H89" i="2"/>
  <c r="H71" i="2"/>
  <c r="H53" i="2"/>
  <c r="H32" i="2"/>
  <c r="H94" i="2"/>
  <c r="H76" i="2"/>
  <c r="H58" i="2"/>
  <c r="H37" i="2"/>
  <c r="H93" i="2"/>
  <c r="H87" i="2"/>
  <c r="H81" i="2"/>
  <c r="H75" i="2"/>
  <c r="H69" i="2"/>
  <c r="H63" i="2"/>
  <c r="H57" i="2"/>
  <c r="H51" i="2"/>
  <c r="H43" i="2"/>
  <c r="H36" i="2"/>
  <c r="H30" i="2"/>
  <c r="H23" i="2"/>
  <c r="H16" i="2"/>
  <c r="H10" i="2"/>
  <c r="H97" i="2"/>
  <c r="H91" i="2"/>
  <c r="H85" i="2"/>
  <c r="H79" i="2"/>
  <c r="H73" i="2"/>
  <c r="H67" i="2"/>
  <c r="H61" i="2"/>
  <c r="H55" i="2"/>
  <c r="H48" i="2"/>
  <c r="H40" i="2"/>
  <c r="H34" i="2"/>
  <c r="H28" i="2"/>
  <c r="H21" i="2"/>
  <c r="H14" i="2"/>
  <c r="H8" i="2"/>
  <c r="J148" i="2" l="1"/>
  <c r="J132" i="2"/>
  <c r="K132" i="2" s="1"/>
  <c r="J138" i="2"/>
  <c r="K138" i="2" s="1"/>
  <c r="K50" i="2"/>
  <c r="D128" i="1"/>
  <c r="E127" i="1"/>
  <c r="G127" i="1"/>
  <c r="J124" i="2"/>
  <c r="M124" i="2" s="1"/>
  <c r="N124" i="2" s="1"/>
  <c r="J112" i="2"/>
  <c r="M112" i="2" s="1"/>
  <c r="N112" i="2" s="1"/>
  <c r="J162" i="2"/>
  <c r="D123" i="1" s="1"/>
  <c r="J133" i="2"/>
  <c r="M133" i="2" s="1"/>
  <c r="N133" i="2" s="1"/>
  <c r="K165" i="2"/>
  <c r="M165" i="2"/>
  <c r="N165" i="2" s="1"/>
  <c r="I137" i="2"/>
  <c r="D209" i="1"/>
  <c r="G209" i="1" s="1"/>
  <c r="J140" i="2"/>
  <c r="K140" i="2" s="1"/>
  <c r="I158" i="2"/>
  <c r="J154" i="2"/>
  <c r="J122" i="2"/>
  <c r="M122" i="2" s="1"/>
  <c r="N122" i="2" s="1"/>
  <c r="I156" i="2"/>
  <c r="J135" i="2"/>
  <c r="D216" i="1" s="1"/>
  <c r="G216" i="1" s="1"/>
  <c r="J106" i="2"/>
  <c r="M106" i="2" s="1"/>
  <c r="N106" i="2" s="1"/>
  <c r="M52" i="2"/>
  <c r="N52" i="2" s="1"/>
  <c r="I131" i="2"/>
  <c r="E119" i="1"/>
  <c r="G119" i="1"/>
  <c r="D138" i="1"/>
  <c r="G138" i="1" s="1"/>
  <c r="J160" i="2"/>
  <c r="J146" i="2"/>
  <c r="M146" i="2" s="1"/>
  <c r="N146" i="2" s="1"/>
  <c r="J118" i="2"/>
  <c r="M118" i="2" s="1"/>
  <c r="N118" i="2" s="1"/>
  <c r="J114" i="2"/>
  <c r="M114" i="2" s="1"/>
  <c r="N114" i="2" s="1"/>
  <c r="J126" i="2"/>
  <c r="M126" i="2" s="1"/>
  <c r="N126" i="2" s="1"/>
  <c r="J116" i="2"/>
  <c r="M116" i="2" s="1"/>
  <c r="N116" i="2" s="1"/>
  <c r="K157" i="2"/>
  <c r="M157" i="2"/>
  <c r="N157" i="2" s="1"/>
  <c r="K163" i="2"/>
  <c r="M163" i="2"/>
  <c r="N163" i="2" s="1"/>
  <c r="K156" i="2"/>
  <c r="M156" i="2"/>
  <c r="N156" i="2" s="1"/>
  <c r="K162" i="2"/>
  <c r="K155" i="2"/>
  <c r="M155" i="2"/>
  <c r="N155" i="2" s="1"/>
  <c r="K159" i="2"/>
  <c r="M159" i="2"/>
  <c r="N159" i="2" s="1"/>
  <c r="K158" i="2"/>
  <c r="M158" i="2"/>
  <c r="N158" i="2" s="1"/>
  <c r="K161" i="2"/>
  <c r="M161" i="2"/>
  <c r="N161" i="2" s="1"/>
  <c r="K142" i="2"/>
  <c r="J113" i="2"/>
  <c r="M113" i="2" s="1"/>
  <c r="N113" i="2" s="1"/>
  <c r="J120" i="2"/>
  <c r="K120" i="2" s="1"/>
  <c r="K129" i="2"/>
  <c r="J150" i="2"/>
  <c r="M150" i="2" s="1"/>
  <c r="N150" i="2" s="1"/>
  <c r="I129" i="2"/>
  <c r="I142" i="2"/>
  <c r="I144" i="2"/>
  <c r="K56" i="2"/>
  <c r="D79" i="1"/>
  <c r="I141" i="2"/>
  <c r="I108" i="2"/>
  <c r="D146" i="1"/>
  <c r="G146" i="1" s="1"/>
  <c r="K100" i="2"/>
  <c r="J95" i="2"/>
  <c r="D174" i="1" s="1"/>
  <c r="G174" i="1" s="1"/>
  <c r="I68" i="2"/>
  <c r="D179" i="1"/>
  <c r="G179" i="1" s="1"/>
  <c r="J82" i="2"/>
  <c r="K82" i="2" s="1"/>
  <c r="I78" i="2"/>
  <c r="I31" i="2"/>
  <c r="D218" i="1"/>
  <c r="G218" i="1" s="1"/>
  <c r="M68" i="2"/>
  <c r="N68" i="2" s="1"/>
  <c r="K137" i="2"/>
  <c r="K144" i="2"/>
  <c r="I60" i="2"/>
  <c r="I115" i="2"/>
  <c r="J127" i="2"/>
  <c r="K127" i="2" s="1"/>
  <c r="J110" i="2"/>
  <c r="K110" i="2" s="1"/>
  <c r="I111" i="2"/>
  <c r="J102" i="2"/>
  <c r="K102" i="2" s="1"/>
  <c r="J147" i="2"/>
  <c r="D229" i="1" s="1"/>
  <c r="G229" i="1" s="1"/>
  <c r="K84" i="2"/>
  <c r="I66" i="2"/>
  <c r="I123" i="2"/>
  <c r="J29" i="2"/>
  <c r="K29" i="2" s="1"/>
  <c r="J117" i="2"/>
  <c r="M117" i="2" s="1"/>
  <c r="N117" i="2" s="1"/>
  <c r="I45" i="2"/>
  <c r="J104" i="2"/>
  <c r="K104" i="2" s="1"/>
  <c r="M86" i="2"/>
  <c r="N86" i="2" s="1"/>
  <c r="J38" i="2"/>
  <c r="K38" i="2" s="1"/>
  <c r="I64" i="2"/>
  <c r="I143" i="2"/>
  <c r="I99" i="2"/>
  <c r="I62" i="2"/>
  <c r="J80" i="2"/>
  <c r="K80" i="2" s="1"/>
  <c r="I11" i="2"/>
  <c r="K66" i="2"/>
  <c r="I86" i="2"/>
  <c r="D211" i="1"/>
  <c r="G211" i="1" s="1"/>
  <c r="I103" i="2"/>
  <c r="I39" i="2"/>
  <c r="I56" i="2"/>
  <c r="I44" i="2"/>
  <c r="I96" i="2"/>
  <c r="I52" i="2"/>
  <c r="I105" i="2"/>
  <c r="I130" i="2"/>
  <c r="I134" i="2"/>
  <c r="K52" i="2"/>
  <c r="I149" i="2"/>
  <c r="D163" i="1"/>
  <c r="G163" i="1" s="1"/>
  <c r="I84" i="2"/>
  <c r="J35" i="2"/>
  <c r="I35" i="2"/>
  <c r="J92" i="2"/>
  <c r="D171" i="1" s="1"/>
  <c r="G171" i="1" s="1"/>
  <c r="I92" i="2"/>
  <c r="J77" i="2"/>
  <c r="M77" i="2" s="1"/>
  <c r="N77" i="2" s="1"/>
  <c r="M72" i="2"/>
  <c r="N72" i="2" s="1"/>
  <c r="M56" i="2"/>
  <c r="N56" i="2" s="1"/>
  <c r="J136" i="2"/>
  <c r="M136" i="2" s="1"/>
  <c r="N136" i="2" s="1"/>
  <c r="I72" i="2"/>
  <c r="I41" i="2"/>
  <c r="M50" i="2"/>
  <c r="N50" i="2" s="1"/>
  <c r="J98" i="2"/>
  <c r="M98" i="2" s="1"/>
  <c r="N98" i="2" s="1"/>
  <c r="J90" i="2"/>
  <c r="I90" i="2"/>
  <c r="M148" i="2"/>
  <c r="N148" i="2" s="1"/>
  <c r="K148" i="2"/>
  <c r="I74" i="2"/>
  <c r="J74" i="2"/>
  <c r="D230" i="1"/>
  <c r="G230" i="1" s="1"/>
  <c r="I50" i="2"/>
  <c r="K131" i="2"/>
  <c r="J121" i="2"/>
  <c r="K121" i="2" s="1"/>
  <c r="J33" i="2"/>
  <c r="I33" i="2"/>
  <c r="I12" i="2"/>
  <c r="J12" i="2"/>
  <c r="I15" i="2"/>
  <c r="J15" i="2"/>
  <c r="I9" i="2"/>
  <c r="J9" i="2"/>
  <c r="J13" i="2"/>
  <c r="I13" i="2"/>
  <c r="J27" i="2"/>
  <c r="I27" i="2"/>
  <c r="J20" i="2"/>
  <c r="D92" i="1" s="1"/>
  <c r="G92" i="1" s="1"/>
  <c r="I20" i="2"/>
  <c r="M103" i="2"/>
  <c r="N103" i="2" s="1"/>
  <c r="I19" i="2"/>
  <c r="J19" i="2"/>
  <c r="I26" i="2"/>
  <c r="J26" i="2"/>
  <c r="D96" i="1" s="1"/>
  <c r="G96" i="1" s="1"/>
  <c r="J59" i="2"/>
  <c r="I22" i="2"/>
  <c r="J22" i="2"/>
  <c r="J46" i="2"/>
  <c r="I46" i="2"/>
  <c r="J54" i="2"/>
  <c r="I54" i="2"/>
  <c r="I34" i="2"/>
  <c r="J34" i="2"/>
  <c r="I73" i="2"/>
  <c r="J73" i="2"/>
  <c r="D151" i="1" s="1"/>
  <c r="G151" i="1" s="1"/>
  <c r="J16" i="2"/>
  <c r="D87" i="1" s="1"/>
  <c r="G87" i="1" s="1"/>
  <c r="I16" i="2"/>
  <c r="J57" i="2"/>
  <c r="I57" i="2"/>
  <c r="J93" i="2"/>
  <c r="I93" i="2"/>
  <c r="J101" i="2"/>
  <c r="I101" i="2"/>
  <c r="K106" i="2"/>
  <c r="K62" i="2"/>
  <c r="M62" i="2"/>
  <c r="N62" i="2" s="1"/>
  <c r="K141" i="2"/>
  <c r="M141" i="2"/>
  <c r="N141" i="2" s="1"/>
  <c r="I40" i="2"/>
  <c r="J40" i="2"/>
  <c r="J23" i="2"/>
  <c r="I23" i="2"/>
  <c r="J37" i="2"/>
  <c r="D107" i="1" s="1"/>
  <c r="G107" i="1" s="1"/>
  <c r="I37" i="2"/>
  <c r="J107" i="2"/>
  <c r="I107" i="2"/>
  <c r="M125" i="2"/>
  <c r="N125" i="2" s="1"/>
  <c r="K125" i="2"/>
  <c r="I48" i="2"/>
  <c r="J48" i="2"/>
  <c r="J69" i="2"/>
  <c r="I69" i="2"/>
  <c r="K11" i="2"/>
  <c r="M11" i="2"/>
  <c r="N11" i="2" s="1"/>
  <c r="K60" i="2"/>
  <c r="M60" i="2"/>
  <c r="N60" i="2" s="1"/>
  <c r="K45" i="2"/>
  <c r="M45" i="2"/>
  <c r="N45" i="2" s="1"/>
  <c r="K146" i="2"/>
  <c r="J109" i="2"/>
  <c r="D189" i="1" s="1"/>
  <c r="G189" i="1" s="1"/>
  <c r="I109" i="2"/>
  <c r="M149" i="2"/>
  <c r="N149" i="2" s="1"/>
  <c r="K149" i="2"/>
  <c r="I14" i="2"/>
  <c r="J14" i="2"/>
  <c r="I55" i="2"/>
  <c r="J55" i="2"/>
  <c r="I91" i="2"/>
  <c r="J91" i="2"/>
  <c r="J36" i="2"/>
  <c r="I36" i="2"/>
  <c r="I75" i="2"/>
  <c r="J75" i="2"/>
  <c r="J76" i="2"/>
  <c r="I76" i="2"/>
  <c r="I71" i="2"/>
  <c r="J71" i="2"/>
  <c r="M151" i="2"/>
  <c r="N151" i="2" s="1"/>
  <c r="K151" i="2"/>
  <c r="J70" i="2"/>
  <c r="I70" i="2"/>
  <c r="K108" i="2"/>
  <c r="M108" i="2"/>
  <c r="N108" i="2" s="1"/>
  <c r="K39" i="2"/>
  <c r="M39" i="2"/>
  <c r="N39" i="2" s="1"/>
  <c r="M143" i="2"/>
  <c r="N143" i="2" s="1"/>
  <c r="K143" i="2"/>
  <c r="I79" i="2"/>
  <c r="J79" i="2"/>
  <c r="I63" i="2"/>
  <c r="J63" i="2"/>
  <c r="I53" i="2"/>
  <c r="J53" i="2"/>
  <c r="M140" i="2"/>
  <c r="N140" i="2" s="1"/>
  <c r="M105" i="2"/>
  <c r="N105" i="2" s="1"/>
  <c r="K105" i="2"/>
  <c r="I8" i="2"/>
  <c r="J8" i="2"/>
  <c r="I85" i="2"/>
  <c r="J85" i="2"/>
  <c r="J30" i="2"/>
  <c r="I30" i="2"/>
  <c r="J58" i="2"/>
  <c r="I58" i="2"/>
  <c r="K41" i="2"/>
  <c r="M41" i="2"/>
  <c r="N41" i="2" s="1"/>
  <c r="I18" i="2"/>
  <c r="J18" i="2"/>
  <c r="K111" i="2"/>
  <c r="M111" i="2"/>
  <c r="N111" i="2" s="1"/>
  <c r="K96" i="2"/>
  <c r="M96" i="2"/>
  <c r="N96" i="2" s="1"/>
  <c r="K44" i="2"/>
  <c r="M44" i="2"/>
  <c r="N44" i="2" s="1"/>
  <c r="K64" i="2"/>
  <c r="M64" i="2"/>
  <c r="N64" i="2" s="1"/>
  <c r="K115" i="2"/>
  <c r="M115" i="2"/>
  <c r="N115" i="2" s="1"/>
  <c r="I21" i="2"/>
  <c r="J21" i="2"/>
  <c r="I61" i="2"/>
  <c r="J61" i="2"/>
  <c r="I97" i="2"/>
  <c r="J97" i="2"/>
  <c r="I43" i="2"/>
  <c r="J43" i="2"/>
  <c r="I81" i="2"/>
  <c r="J81" i="2"/>
  <c r="D160" i="1" s="1"/>
  <c r="G160" i="1" s="1"/>
  <c r="J94" i="2"/>
  <c r="D173" i="1" s="1"/>
  <c r="G173" i="1" s="1"/>
  <c r="I94" i="2"/>
  <c r="I65" i="2"/>
  <c r="J65" i="2"/>
  <c r="D143" i="1" s="1"/>
  <c r="G143" i="1" s="1"/>
  <c r="I25" i="2"/>
  <c r="J25" i="2"/>
  <c r="M145" i="2"/>
  <c r="N145" i="2" s="1"/>
  <c r="K145" i="2"/>
  <c r="K130" i="2"/>
  <c r="M130" i="2"/>
  <c r="N130" i="2" s="1"/>
  <c r="M123" i="2"/>
  <c r="N123" i="2" s="1"/>
  <c r="K123" i="2"/>
  <c r="K134" i="2"/>
  <c r="M134" i="2"/>
  <c r="N134" i="2" s="1"/>
  <c r="I28" i="2"/>
  <c r="J28" i="2"/>
  <c r="I67" i="2"/>
  <c r="J67" i="2"/>
  <c r="D145" i="1" s="1"/>
  <c r="G145" i="1" s="1"/>
  <c r="J10" i="2"/>
  <c r="I10" i="2"/>
  <c r="J51" i="2"/>
  <c r="I51" i="2"/>
  <c r="J87" i="2"/>
  <c r="I87" i="2"/>
  <c r="I32" i="2"/>
  <c r="J32" i="2"/>
  <c r="I89" i="2"/>
  <c r="J89" i="2"/>
  <c r="K99" i="2"/>
  <c r="M99" i="2"/>
  <c r="N99" i="2" s="1"/>
  <c r="M119" i="2"/>
  <c r="N119" i="2" s="1"/>
  <c r="K119" i="2"/>
  <c r="K31" i="2"/>
  <c r="M31" i="2"/>
  <c r="N31" i="2" s="1"/>
  <c r="K78" i="2"/>
  <c r="M78" i="2"/>
  <c r="N78" i="2" s="1"/>
  <c r="I83" i="2"/>
  <c r="J83" i="2"/>
  <c r="J88" i="2"/>
  <c r="I88" i="2"/>
  <c r="D157" i="1"/>
  <c r="G157" i="1" s="1"/>
  <c r="D205" i="1"/>
  <c r="G205" i="1" s="1"/>
  <c r="D225" i="1"/>
  <c r="G225" i="1" s="1"/>
  <c r="E188" i="1"/>
  <c r="D109" i="1"/>
  <c r="G109" i="1" s="1"/>
  <c r="E140" i="1"/>
  <c r="D101" i="1"/>
  <c r="G101" i="1" s="1"/>
  <c r="D142" i="1"/>
  <c r="G142" i="1" s="1"/>
  <c r="D203" i="1"/>
  <c r="G203" i="1" s="1"/>
  <c r="D226" i="1"/>
  <c r="G226" i="1" s="1"/>
  <c r="D233" i="1"/>
  <c r="G233" i="1" s="1"/>
  <c r="D178" i="1"/>
  <c r="G178" i="1" s="1"/>
  <c r="D224" i="1"/>
  <c r="G224" i="1" s="1"/>
  <c r="D183" i="1"/>
  <c r="G183" i="1" s="1"/>
  <c r="D195" i="1"/>
  <c r="G195" i="1" s="1"/>
  <c r="D210" i="1"/>
  <c r="G210" i="1" s="1"/>
  <c r="D185" i="1"/>
  <c r="G185" i="1" s="1"/>
  <c r="D231" i="1"/>
  <c r="G231" i="1" s="1"/>
  <c r="D215" i="1"/>
  <c r="G215" i="1" s="1"/>
  <c r="D222" i="1"/>
  <c r="G222" i="1" s="1"/>
  <c r="D191" i="1"/>
  <c r="G191" i="1" s="1"/>
  <c r="K133" i="2" l="1"/>
  <c r="D219" i="1"/>
  <c r="G219" i="1" s="1"/>
  <c r="M138" i="2"/>
  <c r="N138" i="2" s="1"/>
  <c r="D221" i="1"/>
  <c r="G221" i="1" s="1"/>
  <c r="M132" i="2"/>
  <c r="N132" i="2" s="1"/>
  <c r="D194" i="1"/>
  <c r="G194" i="1" s="1"/>
  <c r="M162" i="2"/>
  <c r="N162" i="2" s="1"/>
  <c r="K112" i="2"/>
  <c r="E209" i="1"/>
  <c r="K135" i="2"/>
  <c r="K154" i="2"/>
  <c r="D115" i="1"/>
  <c r="G115" i="1" s="1"/>
  <c r="E216" i="1"/>
  <c r="M135" i="2"/>
  <c r="N135" i="2" s="1"/>
  <c r="K124" i="2"/>
  <c r="M160" i="2"/>
  <c r="N160" i="2" s="1"/>
  <c r="D121" i="1"/>
  <c r="E121" i="1" s="1"/>
  <c r="K122" i="2"/>
  <c r="K113" i="2"/>
  <c r="M154" i="2"/>
  <c r="N154" i="2" s="1"/>
  <c r="K118" i="2"/>
  <c r="D200" i="1"/>
  <c r="G200" i="1" s="1"/>
  <c r="K116" i="2"/>
  <c r="G120" i="1"/>
  <c r="E120" i="1"/>
  <c r="E118" i="1"/>
  <c r="G118" i="1"/>
  <c r="E138" i="1"/>
  <c r="G124" i="1"/>
  <c r="E124" i="1"/>
  <c r="E116" i="1"/>
  <c r="G116" i="1"/>
  <c r="G117" i="1"/>
  <c r="E117" i="1"/>
  <c r="K59" i="2"/>
  <c r="E115" i="1"/>
  <c r="E123" i="1"/>
  <c r="G123" i="1"/>
  <c r="K160" i="2"/>
  <c r="K150" i="2"/>
  <c r="D198" i="1"/>
  <c r="G198" i="1" s="1"/>
  <c r="M120" i="2"/>
  <c r="N120" i="2" s="1"/>
  <c r="K126" i="2"/>
  <c r="K114" i="2"/>
  <c r="D37" i="1"/>
  <c r="G37" i="1" s="1"/>
  <c r="D38" i="1"/>
  <c r="D61" i="1"/>
  <c r="D15" i="1"/>
  <c r="D60" i="1"/>
  <c r="G60" i="1" s="1"/>
  <c r="D14" i="1"/>
  <c r="G14" i="1" s="1"/>
  <c r="D78" i="1"/>
  <c r="E79" i="1"/>
  <c r="G79" i="1"/>
  <c r="D132" i="1"/>
  <c r="G132" i="1" s="1"/>
  <c r="E218" i="1"/>
  <c r="E174" i="1"/>
  <c r="M95" i="2"/>
  <c r="N95" i="2" s="1"/>
  <c r="K95" i="2"/>
  <c r="M127" i="2"/>
  <c r="N127" i="2" s="1"/>
  <c r="E229" i="1"/>
  <c r="E157" i="1"/>
  <c r="E160" i="1"/>
  <c r="E92" i="1"/>
  <c r="E230" i="1"/>
  <c r="E179" i="1"/>
  <c r="E205" i="1"/>
  <c r="E145" i="1"/>
  <c r="E143" i="1"/>
  <c r="E87" i="1"/>
  <c r="E163" i="1"/>
  <c r="E96" i="1"/>
  <c r="E146" i="1"/>
  <c r="E233" i="1"/>
  <c r="E101" i="1"/>
  <c r="E211" i="1"/>
  <c r="E173" i="1"/>
  <c r="E225" i="1"/>
  <c r="M102" i="2"/>
  <c r="N102" i="2" s="1"/>
  <c r="D99" i="1"/>
  <c r="G99" i="1" s="1"/>
  <c r="D207" i="1"/>
  <c r="G207" i="1" s="1"/>
  <c r="D161" i="1"/>
  <c r="G161" i="1" s="1"/>
  <c r="M82" i="2"/>
  <c r="N82" i="2" s="1"/>
  <c r="M104" i="2"/>
  <c r="N104" i="2" s="1"/>
  <c r="M29" i="2"/>
  <c r="N29" i="2" s="1"/>
  <c r="D184" i="1"/>
  <c r="G184" i="1" s="1"/>
  <c r="K136" i="2"/>
  <c r="K77" i="2"/>
  <c r="D108" i="1"/>
  <c r="G108" i="1" s="1"/>
  <c r="M110" i="2"/>
  <c r="N110" i="2" s="1"/>
  <c r="K117" i="2"/>
  <c r="D197" i="1"/>
  <c r="G197" i="1" s="1"/>
  <c r="M121" i="2"/>
  <c r="N121" i="2" s="1"/>
  <c r="M147" i="2"/>
  <c r="N147" i="2" s="1"/>
  <c r="K147" i="2"/>
  <c r="D201" i="1"/>
  <c r="G201" i="1" s="1"/>
  <c r="D217" i="1"/>
  <c r="G217" i="1" s="1"/>
  <c r="M59" i="2"/>
  <c r="N59" i="2" s="1"/>
  <c r="M80" i="2"/>
  <c r="N80" i="2" s="1"/>
  <c r="M38" i="2"/>
  <c r="N38" i="2" s="1"/>
  <c r="D177" i="1"/>
  <c r="G177" i="1" s="1"/>
  <c r="D137" i="1"/>
  <c r="G137" i="1" s="1"/>
  <c r="K98" i="2"/>
  <c r="M35" i="2"/>
  <c r="N35" i="2" s="1"/>
  <c r="K35" i="2"/>
  <c r="K92" i="2"/>
  <c r="M92" i="2"/>
  <c r="N92" i="2" s="1"/>
  <c r="K22" i="2"/>
  <c r="M22" i="2"/>
  <c r="N22" i="2" s="1"/>
  <c r="K19" i="2"/>
  <c r="M19" i="2"/>
  <c r="N19" i="2" s="1"/>
  <c r="K27" i="2"/>
  <c r="M27" i="2"/>
  <c r="N27" i="2" s="1"/>
  <c r="D97" i="1"/>
  <c r="G97" i="1" s="1"/>
  <c r="K33" i="2"/>
  <c r="M33" i="2"/>
  <c r="N33" i="2" s="1"/>
  <c r="K15" i="2"/>
  <c r="M15" i="2"/>
  <c r="N15" i="2" s="1"/>
  <c r="K74" i="2"/>
  <c r="M74" i="2"/>
  <c r="N74" i="2" s="1"/>
  <c r="D152" i="1"/>
  <c r="G152" i="1" s="1"/>
  <c r="K90" i="2"/>
  <c r="M90" i="2"/>
  <c r="N90" i="2" s="1"/>
  <c r="D169" i="1"/>
  <c r="G169" i="1" s="1"/>
  <c r="K54" i="2"/>
  <c r="M54" i="2"/>
  <c r="N54" i="2" s="1"/>
  <c r="K12" i="2"/>
  <c r="M12" i="2"/>
  <c r="N12" i="2" s="1"/>
  <c r="D89" i="1"/>
  <c r="G89" i="1" s="1"/>
  <c r="K26" i="2"/>
  <c r="M26" i="2"/>
  <c r="N26" i="2" s="1"/>
  <c r="K20" i="2"/>
  <c r="M20" i="2"/>
  <c r="N20" i="2" s="1"/>
  <c r="K13" i="2"/>
  <c r="M13" i="2"/>
  <c r="N13" i="2" s="1"/>
  <c r="D90" i="1"/>
  <c r="G90" i="1" s="1"/>
  <c r="K46" i="2"/>
  <c r="M46" i="2"/>
  <c r="N46" i="2" s="1"/>
  <c r="K9" i="2"/>
  <c r="M9" i="2"/>
  <c r="N9" i="2" s="1"/>
  <c r="K55" i="2"/>
  <c r="M55" i="2"/>
  <c r="N55" i="2" s="1"/>
  <c r="D133" i="1"/>
  <c r="G133" i="1" s="1"/>
  <c r="K69" i="2"/>
  <c r="M69" i="2"/>
  <c r="N69" i="2" s="1"/>
  <c r="D147" i="1"/>
  <c r="G147" i="1" s="1"/>
  <c r="K63" i="2"/>
  <c r="M63" i="2"/>
  <c r="N63" i="2" s="1"/>
  <c r="D141" i="1"/>
  <c r="G141" i="1" s="1"/>
  <c r="K91" i="2"/>
  <c r="M91" i="2"/>
  <c r="N91" i="2" s="1"/>
  <c r="D170" i="1"/>
  <c r="G170" i="1" s="1"/>
  <c r="K48" i="2"/>
  <c r="M48" i="2"/>
  <c r="N48" i="2" s="1"/>
  <c r="D111" i="1"/>
  <c r="G111" i="1" s="1"/>
  <c r="K23" i="2"/>
  <c r="M23" i="2"/>
  <c r="N23" i="2" s="1"/>
  <c r="K16" i="2"/>
  <c r="M16" i="2"/>
  <c r="N16" i="2" s="1"/>
  <c r="K10" i="2"/>
  <c r="M10" i="2"/>
  <c r="N10" i="2" s="1"/>
  <c r="K85" i="2"/>
  <c r="M85" i="2"/>
  <c r="N85" i="2" s="1"/>
  <c r="K79" i="2"/>
  <c r="M79" i="2"/>
  <c r="N79" i="2" s="1"/>
  <c r="K75" i="2"/>
  <c r="M75" i="2"/>
  <c r="N75" i="2" s="1"/>
  <c r="D153" i="1"/>
  <c r="G153" i="1" s="1"/>
  <c r="K107" i="2"/>
  <c r="M107" i="2"/>
  <c r="N107" i="2" s="1"/>
  <c r="K93" i="2"/>
  <c r="M93" i="2"/>
  <c r="N93" i="2" s="1"/>
  <c r="D172" i="1"/>
  <c r="G172" i="1" s="1"/>
  <c r="K67" i="2"/>
  <c r="M67" i="2"/>
  <c r="N67" i="2" s="1"/>
  <c r="K43" i="2"/>
  <c r="M43" i="2"/>
  <c r="N43" i="2" s="1"/>
  <c r="K21" i="2"/>
  <c r="M21" i="2"/>
  <c r="N21" i="2" s="1"/>
  <c r="K88" i="2"/>
  <c r="M88" i="2"/>
  <c r="N88" i="2" s="1"/>
  <c r="K87" i="2"/>
  <c r="M87" i="2"/>
  <c r="N87" i="2" s="1"/>
  <c r="D166" i="1"/>
  <c r="G166" i="1" s="1"/>
  <c r="K18" i="2"/>
  <c r="M18" i="2"/>
  <c r="N18" i="2" s="1"/>
  <c r="K8" i="2"/>
  <c r="M8" i="2"/>
  <c r="K53" i="2"/>
  <c r="M53" i="2"/>
  <c r="N53" i="2" s="1"/>
  <c r="K71" i="2"/>
  <c r="M71" i="2"/>
  <c r="N71" i="2" s="1"/>
  <c r="D149" i="1"/>
  <c r="G149" i="1" s="1"/>
  <c r="K14" i="2"/>
  <c r="M14" i="2"/>
  <c r="N14" i="2" s="1"/>
  <c r="K37" i="2"/>
  <c r="M37" i="2"/>
  <c r="N37" i="2" s="1"/>
  <c r="M101" i="2"/>
  <c r="N101" i="2" s="1"/>
  <c r="K101" i="2"/>
  <c r="K57" i="2"/>
  <c r="M57" i="2"/>
  <c r="N57" i="2" s="1"/>
  <c r="D135" i="1"/>
  <c r="G135" i="1" s="1"/>
  <c r="D164" i="1"/>
  <c r="G164" i="1" s="1"/>
  <c r="K83" i="2"/>
  <c r="M83" i="2"/>
  <c r="N83" i="2" s="1"/>
  <c r="D162" i="1"/>
  <c r="G162" i="1" s="1"/>
  <c r="K89" i="2"/>
  <c r="M89" i="2"/>
  <c r="N89" i="2" s="1"/>
  <c r="D168" i="1"/>
  <c r="G168" i="1" s="1"/>
  <c r="K28" i="2"/>
  <c r="M28" i="2"/>
  <c r="N28" i="2" s="1"/>
  <c r="D98" i="1"/>
  <c r="G98" i="1" s="1"/>
  <c r="K65" i="2"/>
  <c r="M65" i="2"/>
  <c r="N65" i="2" s="1"/>
  <c r="K97" i="2"/>
  <c r="M97" i="2"/>
  <c r="N97" i="2" s="1"/>
  <c r="D176" i="1"/>
  <c r="G176" i="1" s="1"/>
  <c r="K58" i="2"/>
  <c r="M58" i="2"/>
  <c r="N58" i="2" s="1"/>
  <c r="K36" i="2"/>
  <c r="M36" i="2"/>
  <c r="N36" i="2" s="1"/>
  <c r="D106" i="1"/>
  <c r="G106" i="1" s="1"/>
  <c r="D158" i="1"/>
  <c r="G158" i="1" s="1"/>
  <c r="D167" i="1"/>
  <c r="G167" i="1" s="1"/>
  <c r="K51" i="2"/>
  <c r="M51" i="2"/>
  <c r="N51" i="2" s="1"/>
  <c r="K94" i="2"/>
  <c r="M94" i="2"/>
  <c r="N94" i="2" s="1"/>
  <c r="D187" i="1"/>
  <c r="G187" i="1" s="1"/>
  <c r="K32" i="2"/>
  <c r="M32" i="2"/>
  <c r="N32" i="2" s="1"/>
  <c r="D102" i="1"/>
  <c r="G102" i="1" s="1"/>
  <c r="K25" i="2"/>
  <c r="M25" i="2"/>
  <c r="N25" i="2" s="1"/>
  <c r="K81" i="2"/>
  <c r="M81" i="2"/>
  <c r="N81" i="2" s="1"/>
  <c r="K61" i="2"/>
  <c r="M61" i="2"/>
  <c r="N61" i="2" s="1"/>
  <c r="D139" i="1"/>
  <c r="G139" i="1" s="1"/>
  <c r="K30" i="2"/>
  <c r="M30" i="2"/>
  <c r="N30" i="2" s="1"/>
  <c r="D100" i="1"/>
  <c r="G100" i="1" s="1"/>
  <c r="K76" i="2"/>
  <c r="M76" i="2"/>
  <c r="N76" i="2" s="1"/>
  <c r="K109" i="2"/>
  <c r="M109" i="2"/>
  <c r="N109" i="2" s="1"/>
  <c r="K40" i="2"/>
  <c r="M40" i="2"/>
  <c r="N40" i="2" s="1"/>
  <c r="D82" i="1"/>
  <c r="G82" i="1" s="1"/>
  <c r="K73" i="2"/>
  <c r="M73" i="2"/>
  <c r="N73" i="2" s="1"/>
  <c r="K70" i="2"/>
  <c r="M70" i="2"/>
  <c r="N70" i="2" s="1"/>
  <c r="K34" i="2"/>
  <c r="M34" i="2"/>
  <c r="N34" i="2" s="1"/>
  <c r="D104" i="1"/>
  <c r="G104" i="1" s="1"/>
  <c r="D134" i="1"/>
  <c r="G134" i="1" s="1"/>
  <c r="D190" i="1"/>
  <c r="G190" i="1" s="1"/>
  <c r="D144" i="1"/>
  <c r="G144" i="1" s="1"/>
  <c r="D103" i="1"/>
  <c r="G103" i="1" s="1"/>
  <c r="D91" i="1"/>
  <c r="G91" i="1" s="1"/>
  <c r="D83" i="1"/>
  <c r="G83" i="1" s="1"/>
  <c r="D206" i="1"/>
  <c r="G206" i="1" s="1"/>
  <c r="D204" i="1"/>
  <c r="G204" i="1" s="1"/>
  <c r="D227" i="1"/>
  <c r="G227" i="1" s="1"/>
  <c r="D192" i="1"/>
  <c r="G192" i="1" s="1"/>
  <c r="D196" i="1"/>
  <c r="G196" i="1" s="1"/>
  <c r="D159" i="1"/>
  <c r="G159" i="1" s="1"/>
  <c r="D202" i="1"/>
  <c r="G202" i="1" s="1"/>
  <c r="D199" i="1"/>
  <c r="G199" i="1" s="1"/>
  <c r="D213" i="1"/>
  <c r="G213" i="1" s="1"/>
  <c r="D212" i="1"/>
  <c r="G212" i="1" s="1"/>
  <c r="D129" i="1"/>
  <c r="G129" i="1" s="1"/>
  <c r="D182" i="1"/>
  <c r="G182" i="1" s="1"/>
  <c r="D223" i="1"/>
  <c r="G223" i="1" s="1"/>
  <c r="D193" i="1"/>
  <c r="G193" i="1" s="1"/>
  <c r="D130" i="1"/>
  <c r="G130" i="1" s="1"/>
  <c r="D131" i="1"/>
  <c r="G131" i="1" s="1"/>
  <c r="D95" i="1"/>
  <c r="G95" i="1" s="1"/>
  <c r="D93" i="1"/>
  <c r="G93" i="1" s="1"/>
  <c r="D148" i="1"/>
  <c r="G148" i="1" s="1"/>
  <c r="G128" i="1"/>
  <c r="D156" i="1"/>
  <c r="G156" i="1" s="1"/>
  <c r="D33" i="1"/>
  <c r="G33" i="1" s="1"/>
  <c r="D56" i="1"/>
  <c r="G56" i="1" s="1"/>
  <c r="D105" i="1"/>
  <c r="G105" i="1" s="1"/>
  <c r="D84" i="1"/>
  <c r="G84" i="1" s="1"/>
  <c r="D175" i="1"/>
  <c r="G175" i="1" s="1"/>
  <c r="D150" i="1"/>
  <c r="G150" i="1" s="1"/>
  <c r="D165" i="1"/>
  <c r="G165" i="1" s="1"/>
  <c r="D232" i="1"/>
  <c r="G232" i="1" s="1"/>
  <c r="D186" i="1"/>
  <c r="G186" i="1" s="1"/>
  <c r="D180" i="1"/>
  <c r="G180" i="1" s="1"/>
  <c r="D32" i="1"/>
  <c r="G32" i="1" s="1"/>
  <c r="D55" i="1"/>
  <c r="G55" i="1" s="1"/>
  <c r="D155" i="1"/>
  <c r="G155" i="1" s="1"/>
  <c r="D136" i="1"/>
  <c r="G136" i="1" s="1"/>
  <c r="E203" i="1"/>
  <c r="E142" i="1"/>
  <c r="E107" i="1"/>
  <c r="E231" i="1"/>
  <c r="E222" i="1"/>
  <c r="E226" i="1"/>
  <c r="E178" i="1"/>
  <c r="E191" i="1"/>
  <c r="E219" i="1"/>
  <c r="E224" i="1"/>
  <c r="E185" i="1"/>
  <c r="E151" i="1"/>
  <c r="E195" i="1"/>
  <c r="E210" i="1"/>
  <c r="E183" i="1"/>
  <c r="E109" i="1"/>
  <c r="E189" i="1"/>
  <c r="E215" i="1"/>
  <c r="E171" i="1"/>
  <c r="G121" i="1" l="1"/>
  <c r="E194" i="1"/>
  <c r="E221" i="1"/>
  <c r="E200" i="1"/>
  <c r="E122" i="1"/>
  <c r="G122" i="1"/>
  <c r="E198" i="1"/>
  <c r="E60" i="1"/>
  <c r="D75" i="1"/>
  <c r="D70" i="1"/>
  <c r="D67" i="1"/>
  <c r="D62" i="1"/>
  <c r="D72" i="1"/>
  <c r="D69" i="1"/>
  <c r="D64" i="1"/>
  <c r="D74" i="1"/>
  <c r="D71" i="1"/>
  <c r="D66" i="1"/>
  <c r="D63" i="1"/>
  <c r="D76" i="1"/>
  <c r="D73" i="1"/>
  <c r="D68" i="1"/>
  <c r="D65" i="1"/>
  <c r="E61" i="1"/>
  <c r="G61" i="1"/>
  <c r="G78" i="1"/>
  <c r="E78" i="1"/>
  <c r="E132" i="1"/>
  <c r="G38" i="1"/>
  <c r="D39" i="1"/>
  <c r="G39" i="1" s="1"/>
  <c r="D47" i="1"/>
  <c r="D44" i="1"/>
  <c r="D46" i="1"/>
  <c r="D53" i="1"/>
  <c r="D40" i="1"/>
  <c r="G40" i="1" s="1"/>
  <c r="D45" i="1"/>
  <c r="D52" i="1"/>
  <c r="D43" i="1"/>
  <c r="G43" i="1" s="1"/>
  <c r="D51" i="1"/>
  <c r="D42" i="1"/>
  <c r="D50" i="1"/>
  <c r="D41" i="1"/>
  <c r="G41" i="1" s="1"/>
  <c r="D49" i="1"/>
  <c r="D48" i="1"/>
  <c r="D24" i="1"/>
  <c r="D16" i="1"/>
  <c r="D23" i="1"/>
  <c r="D25" i="1"/>
  <c r="D17" i="1"/>
  <c r="D22" i="1"/>
  <c r="D20" i="1"/>
  <c r="D21" i="1"/>
  <c r="D19" i="1"/>
  <c r="D18" i="1"/>
  <c r="E99" i="1"/>
  <c r="E102" i="1"/>
  <c r="E14" i="1"/>
  <c r="E139" i="1"/>
  <c r="E167" i="1"/>
  <c r="E166" i="1"/>
  <c r="E153" i="1"/>
  <c r="E170" i="1"/>
  <c r="E90" i="1"/>
  <c r="E201" i="1"/>
  <c r="E38" i="1"/>
  <c r="E207" i="1"/>
  <c r="E149" i="1"/>
  <c r="E108" i="1"/>
  <c r="E130" i="1"/>
  <c r="E158" i="1"/>
  <c r="E133" i="1"/>
  <c r="E89" i="1"/>
  <c r="E91" i="1"/>
  <c r="E232" i="1"/>
  <c r="E193" i="1"/>
  <c r="E159" i="1"/>
  <c r="E103" i="1"/>
  <c r="E187" i="1"/>
  <c r="E106" i="1"/>
  <c r="E162" i="1"/>
  <c r="E137" i="1"/>
  <c r="E206" i="1"/>
  <c r="E152" i="1"/>
  <c r="E180" i="1"/>
  <c r="E202" i="1"/>
  <c r="E196" i="1"/>
  <c r="E172" i="1"/>
  <c r="E141" i="1"/>
  <c r="E177" i="1"/>
  <c r="E184" i="1"/>
  <c r="E95" i="1"/>
  <c r="E176" i="1"/>
  <c r="E165" i="1"/>
  <c r="E156" i="1"/>
  <c r="E223" i="1"/>
  <c r="E144" i="1"/>
  <c r="E136" i="1"/>
  <c r="E150" i="1"/>
  <c r="E128" i="1"/>
  <c r="E182" i="1"/>
  <c r="E192" i="1"/>
  <c r="E190" i="1"/>
  <c r="E98" i="1"/>
  <c r="E169" i="1"/>
  <c r="E197" i="1"/>
  <c r="E217" i="1"/>
  <c r="E161" i="1"/>
  <c r="E105" i="1"/>
  <c r="E131" i="1"/>
  <c r="E199" i="1"/>
  <c r="E83" i="1"/>
  <c r="E186" i="1"/>
  <c r="E155" i="1"/>
  <c r="E175" i="1"/>
  <c r="E148" i="1"/>
  <c r="E129" i="1"/>
  <c r="E227" i="1"/>
  <c r="E37" i="1"/>
  <c r="E100" i="1"/>
  <c r="E164" i="1"/>
  <c r="E111" i="1"/>
  <c r="E32" i="1"/>
  <c r="E84" i="1"/>
  <c r="E213" i="1"/>
  <c r="E104" i="1"/>
  <c r="E168" i="1"/>
  <c r="E55" i="1"/>
  <c r="E93" i="1"/>
  <c r="E212" i="1"/>
  <c r="E204" i="1"/>
  <c r="E134" i="1"/>
  <c r="E82" i="1"/>
  <c r="E135" i="1"/>
  <c r="E147" i="1"/>
  <c r="E97" i="1"/>
  <c r="G42" i="1"/>
  <c r="N8" i="2"/>
  <c r="N176" i="2" s="1"/>
  <c r="N175" i="2"/>
  <c r="E56" i="1"/>
  <c r="E33" i="1"/>
  <c r="E73" i="1" l="1"/>
  <c r="G73" i="1"/>
  <c r="G72" i="1"/>
  <c r="E72" i="1"/>
  <c r="G76" i="1"/>
  <c r="E76" i="1"/>
  <c r="E62" i="1"/>
  <c r="G62" i="1"/>
  <c r="G68" i="1"/>
  <c r="E68" i="1"/>
  <c r="G67" i="1"/>
  <c r="E67" i="1"/>
  <c r="E65" i="1"/>
  <c r="G65" i="1"/>
  <c r="G63" i="1"/>
  <c r="E63" i="1"/>
  <c r="G66" i="1"/>
  <c r="E66" i="1"/>
  <c r="E70" i="1"/>
  <c r="G70" i="1"/>
  <c r="G74" i="1"/>
  <c r="E74" i="1"/>
  <c r="G64" i="1"/>
  <c r="E64" i="1"/>
  <c r="E69" i="1"/>
  <c r="G69" i="1"/>
  <c r="G71" i="1"/>
  <c r="E71" i="1"/>
  <c r="E75" i="1"/>
  <c r="G75" i="1"/>
  <c r="E53" i="1"/>
  <c r="G53" i="1"/>
  <c r="E48" i="1"/>
  <c r="G48" i="1"/>
  <c r="G46" i="1"/>
  <c r="E46" i="1"/>
  <c r="G44" i="1"/>
  <c r="E44" i="1"/>
  <c r="E49" i="1"/>
  <c r="G49" i="1"/>
  <c r="E50" i="1"/>
  <c r="G50" i="1"/>
  <c r="E51" i="1"/>
  <c r="G51" i="1"/>
  <c r="E47" i="1"/>
  <c r="G47" i="1"/>
  <c r="G45" i="1"/>
  <c r="E45" i="1"/>
  <c r="E52" i="1"/>
  <c r="G52" i="1"/>
  <c r="E40" i="1"/>
  <c r="E43" i="1"/>
  <c r="E39" i="1"/>
  <c r="E41" i="1"/>
  <c r="E42" i="1"/>
  <c r="G24" i="1"/>
  <c r="E24" i="1"/>
  <c r="G20" i="1"/>
  <c r="E20" i="1"/>
  <c r="D26" i="1"/>
  <c r="E26" i="1" s="1"/>
  <c r="E19" i="1"/>
  <c r="G19" i="1"/>
  <c r="G25" i="1"/>
  <c r="E25" i="1"/>
  <c r="E23" i="1"/>
  <c r="G23" i="1"/>
  <c r="G16" i="1"/>
  <c r="E16" i="1"/>
  <c r="D27" i="1"/>
  <c r="G27" i="1" s="1"/>
  <c r="E17" i="1"/>
  <c r="G17" i="1"/>
  <c r="E21" i="1"/>
  <c r="G21" i="1"/>
  <c r="D28" i="1"/>
  <c r="G28" i="1" s="1"/>
  <c r="D29" i="1"/>
  <c r="E29" i="1" s="1"/>
  <c r="G18" i="1"/>
  <c r="E18" i="1"/>
  <c r="D30" i="1"/>
  <c r="G30" i="1" s="1"/>
  <c r="E22" i="1"/>
  <c r="G22" i="1"/>
  <c r="E15" i="1"/>
  <c r="G15" i="1"/>
  <c r="E30" i="1" l="1"/>
  <c r="E28" i="1"/>
  <c r="E27" i="1"/>
  <c r="G26" i="1"/>
  <c r="G29" i="1"/>
  <c r="G6" i="1" l="1"/>
  <c r="G7" i="1" s="1"/>
  <c r="G8" i="1" s="1"/>
</calcChain>
</file>

<file path=xl/sharedStrings.xml><?xml version="1.0" encoding="utf-8"?>
<sst xmlns="http://schemas.openxmlformats.org/spreadsheetml/2006/main" count="390" uniqueCount="251">
  <si>
    <t>SUPORTI REGLABILI UPTEC</t>
  </si>
  <si>
    <t>Calculeaza pretul cu Discount
Introduceti discountul agreat !</t>
  </si>
  <si>
    <t>Total fara TVA</t>
  </si>
  <si>
    <t>TVA 19%</t>
  </si>
  <si>
    <t>Total GENERAL</t>
  </si>
  <si>
    <t>Pret
Lista fara TVA</t>
  </si>
  <si>
    <t>Pret
Final fara TVA</t>
  </si>
  <si>
    <t>Pret
Final cu TVA</t>
  </si>
  <si>
    <t>Cantitate</t>
  </si>
  <si>
    <t>SUPA 3D Autoreglabil 0-5%</t>
  </si>
  <si>
    <t>SUPAL4 3D 28-43 mm</t>
  </si>
  <si>
    <t>SUPAS4 3D 43-58 mm</t>
  </si>
  <si>
    <t>SUPAR120</t>
  </si>
  <si>
    <t>SUPT</t>
  </si>
  <si>
    <t>SUPT 10-15mm 2mm</t>
  </si>
  <si>
    <t>SUPT4 10-15mm 4mm</t>
  </si>
  <si>
    <t>SUPB Extensie</t>
  </si>
  <si>
    <t>ACCESORII</t>
  </si>
  <si>
    <t>SUPA2</t>
  </si>
  <si>
    <t>SUPA4</t>
  </si>
  <si>
    <t>SUPAW</t>
  </si>
  <si>
    <t>SUPA2FX</t>
  </si>
  <si>
    <t>SUPA4FX</t>
  </si>
  <si>
    <t>SUPAANG240</t>
  </si>
  <si>
    <t>SUPAANGB240</t>
  </si>
  <si>
    <t>SUPACLPBSET5</t>
  </si>
  <si>
    <t>SUPACLPPSET5</t>
  </si>
  <si>
    <t>SUPACLPPTSET5</t>
  </si>
  <si>
    <t>SUPACLPTSET5</t>
  </si>
  <si>
    <t>SUPAJGSET20</t>
  </si>
  <si>
    <t>SUPATG</t>
  </si>
  <si>
    <t>SUPAWSET24</t>
  </si>
  <si>
    <t>SUPB</t>
  </si>
  <si>
    <t>SUPCLIPG</t>
  </si>
  <si>
    <t>SUPDG</t>
  </si>
  <si>
    <t>SUPL2</t>
  </si>
  <si>
    <t>SUPL3</t>
  </si>
  <si>
    <t>DISC10</t>
  </si>
  <si>
    <t>BSR20/100A22270</t>
  </si>
  <si>
    <t>BSR20/100A24270</t>
  </si>
  <si>
    <t>BSR20/100A33270</t>
  </si>
  <si>
    <t>BSR20/100A50270</t>
  </si>
  <si>
    <t>BSR20/100A65270</t>
  </si>
  <si>
    <t>BSR20/25A22270</t>
  </si>
  <si>
    <t>BSR20/25A24270</t>
  </si>
  <si>
    <t>BSR20/25A33270</t>
  </si>
  <si>
    <t>BSR20/25A50270</t>
  </si>
  <si>
    <t>BSR20/25A65270</t>
  </si>
  <si>
    <t>BSR20/25IS270</t>
  </si>
  <si>
    <t>BSR20/40A22270</t>
  </si>
  <si>
    <t>BSR20/40A24270</t>
  </si>
  <si>
    <t>BSR20/40A33270</t>
  </si>
  <si>
    <t>BSR20/40A50270</t>
  </si>
  <si>
    <t>BSR20/40A65270</t>
  </si>
  <si>
    <t>BSR20/60A22270</t>
  </si>
  <si>
    <t>BSR20/60A24270</t>
  </si>
  <si>
    <t>BSR20/60A33270</t>
  </si>
  <si>
    <t>BSR20/60A50270</t>
  </si>
  <si>
    <t>BSR20/60A65270</t>
  </si>
  <si>
    <t>BSR20/80A22270</t>
  </si>
  <si>
    <t>BSR20/80A24270</t>
  </si>
  <si>
    <t>BSR20/80A33270</t>
  </si>
  <si>
    <t>BSR20/80A50270</t>
  </si>
  <si>
    <t>BSR20/80A65270</t>
  </si>
  <si>
    <t>BSRE20/100A22</t>
  </si>
  <si>
    <t>BSRE20/100A24</t>
  </si>
  <si>
    <t>BSRE20/100A33</t>
  </si>
  <si>
    <t>BSRE20/100A50</t>
  </si>
  <si>
    <t>BSRE20/100A65</t>
  </si>
  <si>
    <t>BSRE20/40A22</t>
  </si>
  <si>
    <t>BSRE20/40A24</t>
  </si>
  <si>
    <t>BSRE20/40A33</t>
  </si>
  <si>
    <t>BSRE20/40A50</t>
  </si>
  <si>
    <t>BSRE20/40A65</t>
  </si>
  <si>
    <t>BSRE20/60A22</t>
  </si>
  <si>
    <t>BSRE20/60A24</t>
  </si>
  <si>
    <t>BSRE20/60A33</t>
  </si>
  <si>
    <t>BSRE20/60A50</t>
  </si>
  <si>
    <t>BSRE20/60A65</t>
  </si>
  <si>
    <t>BSRE20/80A22</t>
  </si>
  <si>
    <t>BSRE20/80A24</t>
  </si>
  <si>
    <t>BSRE20/80A33</t>
  </si>
  <si>
    <t>BSRE20/80A50</t>
  </si>
  <si>
    <t>BSRE20/80A65</t>
  </si>
  <si>
    <t>BSRE45A22</t>
  </si>
  <si>
    <t>BSRE45A24</t>
  </si>
  <si>
    <t>BSRE45A33</t>
  </si>
  <si>
    <t>BSRE45A50</t>
  </si>
  <si>
    <t>BSRE45A65</t>
  </si>
  <si>
    <t>BSRE45IS</t>
  </si>
  <si>
    <t>BSRG20/100A22</t>
  </si>
  <si>
    <t>BSRG20/100A24</t>
  </si>
  <si>
    <t>BSRG20/100A33</t>
  </si>
  <si>
    <t>BSRG20/100A50</t>
  </si>
  <si>
    <t>BSRG20/100A65</t>
  </si>
  <si>
    <t>BSRG20/40A22</t>
  </si>
  <si>
    <t>BSRG20/40A24</t>
  </si>
  <si>
    <t>BSRG20/40A33</t>
  </si>
  <si>
    <t>BSRG20/40A50</t>
  </si>
  <si>
    <t>BSRG20/40A65</t>
  </si>
  <si>
    <t>BSRG20/60A22</t>
  </si>
  <si>
    <t>BSRG20/60A24</t>
  </si>
  <si>
    <t>BSRG20/60A33</t>
  </si>
  <si>
    <t>BSRG20/60A50</t>
  </si>
  <si>
    <t>BSRG20/60A65</t>
  </si>
  <si>
    <t>BSRG20/80A22</t>
  </si>
  <si>
    <t>BSRG20/80A24</t>
  </si>
  <si>
    <t>BSRG20/80A33</t>
  </si>
  <si>
    <t>BSRG20/80A50</t>
  </si>
  <si>
    <t>BSRG20/80A65</t>
  </si>
  <si>
    <t>BSRG45A22</t>
  </si>
  <si>
    <t>BSRG45A24</t>
  </si>
  <si>
    <t>BSRG45A33</t>
  </si>
  <si>
    <t>BSRG45A50</t>
  </si>
  <si>
    <t>BSRG45A65</t>
  </si>
  <si>
    <t>BSRG45IS</t>
  </si>
  <si>
    <t>BST20A22270</t>
  </si>
  <si>
    <t>BST20A24270</t>
  </si>
  <si>
    <t>BST20A33270</t>
  </si>
  <si>
    <t>BST20A50270</t>
  </si>
  <si>
    <t>BST20A65270</t>
  </si>
  <si>
    <t>BSTE20A22</t>
  </si>
  <si>
    <t>BSTE20A24</t>
  </si>
  <si>
    <t>BSTE20A33</t>
  </si>
  <si>
    <t>BSTE20A50</t>
  </si>
  <si>
    <t>BSTE20A65</t>
  </si>
  <si>
    <t>BSJ20A22270</t>
  </si>
  <si>
    <t>BSJ20A24270</t>
  </si>
  <si>
    <t>BSJ20A33270</t>
  </si>
  <si>
    <t>BSJ20A50270</t>
  </si>
  <si>
    <t>BSJ20A65270</t>
  </si>
  <si>
    <t>BSJ20IS270</t>
  </si>
  <si>
    <t>BSJE20A22</t>
  </si>
  <si>
    <t>BSJE20A24</t>
  </si>
  <si>
    <t>BSJE20A33</t>
  </si>
  <si>
    <t>BSJE20A50</t>
  </si>
  <si>
    <t>BSJE20A65</t>
  </si>
  <si>
    <t>BSJE20IS</t>
  </si>
  <si>
    <t>Model/COD</t>
  </si>
  <si>
    <t>Pret Lista
€/UM</t>
  </si>
  <si>
    <t>Buc/Box</t>
  </si>
  <si>
    <t>Cutii/pall</t>
  </si>
  <si>
    <t>Pal Qty</t>
  </si>
  <si>
    <t>€/Buc</t>
  </si>
  <si>
    <t>Discount</t>
  </si>
  <si>
    <r>
      <rPr>
        <sz val="9"/>
        <color theme="1"/>
        <rFont val="Calibri"/>
        <family val="2"/>
      </rPr>
      <t>€</t>
    </r>
    <r>
      <rPr>
        <sz val="9"/>
        <color theme="1"/>
        <rFont val="Aptos Narrow"/>
        <family val="2"/>
        <scheme val="minor"/>
      </rPr>
      <t xml:space="preserve"> cu Discount
Fara TVA</t>
    </r>
  </si>
  <si>
    <t>€ cu Disc
CU TVA</t>
  </si>
  <si>
    <t>Lei Fara TVA</t>
  </si>
  <si>
    <t>Lei Cu TVA</t>
  </si>
  <si>
    <t>Pret LEI
Fara TVA</t>
  </si>
  <si>
    <t>Pret LEI
cu TVA</t>
  </si>
  <si>
    <t>SUPAL</t>
  </si>
  <si>
    <t>SUPAS</t>
  </si>
  <si>
    <t>SUPAR</t>
  </si>
  <si>
    <t>SUPA2SET24</t>
  </si>
  <si>
    <t>SUPA4SET24</t>
  </si>
  <si>
    <t>SUPAK</t>
  </si>
  <si>
    <t>SUPALFX</t>
  </si>
  <si>
    <t>SUPASFX</t>
  </si>
  <si>
    <t>SUPAS2FXSET24</t>
  </si>
  <si>
    <t>SUPAS4FXSET24</t>
  </si>
  <si>
    <t>SUPT4</t>
  </si>
  <si>
    <t>8010/SET</t>
  </si>
  <si>
    <t>8011/SET</t>
  </si>
  <si>
    <t>8020/SET</t>
  </si>
  <si>
    <t>8021/SET</t>
  </si>
  <si>
    <t>TOTAL fara TVA</t>
  </si>
  <si>
    <t>Total cu TVA</t>
  </si>
  <si>
    <t>SUPAS4 3D +1R 58-88 mm</t>
  </si>
  <si>
    <t>SUPAS4 3D +2R 88-118 mm</t>
  </si>
  <si>
    <t>SUPAS4 3D +3R 118-148 mm</t>
  </si>
  <si>
    <t>SUPAS4 3D +4R 148-178 mm</t>
  </si>
  <si>
    <t>SUPAS4 3D +1R120 148-178 mm</t>
  </si>
  <si>
    <t>SUPAS4 3D +1R120 +1R 178-208 mm</t>
  </si>
  <si>
    <t>SUPAS4 3D +1R120 +2R 208-238 mm</t>
  </si>
  <si>
    <t>SUPAS4 3D +1R120 +3R 238-268 mm</t>
  </si>
  <si>
    <t>SUPAS4 3D +1R120 +4R 268-298 mm</t>
  </si>
  <si>
    <t>SUPAS4 3D +2R120 268-298 mm</t>
  </si>
  <si>
    <t>SUPAS4 3D +2R120 +1R 298-328 mm</t>
  </si>
  <si>
    <t>SUPAS4 3D +2R120 +2R 328-358 mm</t>
  </si>
  <si>
    <t>SUPAS4 3D +2R120 +3R 358-388 mm</t>
  </si>
  <si>
    <t>SUPAS4 3D +2R120 +4R 388-418 mm</t>
  </si>
  <si>
    <t>SUPAS4 3D +3R120 388-418 mm</t>
  </si>
  <si>
    <t>SUPAR inaltator 30 mm</t>
  </si>
  <si>
    <t>SUPAR120 inaltator 120 mm</t>
  </si>
  <si>
    <t>SUPAS4 FX +1R120 +1R 178-208 mm</t>
  </si>
  <si>
    <t>SUPAS4 FX +1R120 +2R 208-238 mm</t>
  </si>
  <si>
    <t>SUPAS4 FX +1R120 +3R 238-268 mm</t>
  </si>
  <si>
    <t>SUPAS4 FX +1R120 +4R 268-298 mm</t>
  </si>
  <si>
    <t>SUPAS4 FX +2R120 268-298 mm</t>
  </si>
  <si>
    <t>SUPAS4 FX +2R120 +1R 298-328 mm</t>
  </si>
  <si>
    <t>SUPAS4 FX +2R120 +2R 328-358 mm</t>
  </si>
  <si>
    <t>SUPAS4 FX +2R120 +3R 358-388 mm</t>
  </si>
  <si>
    <t>SUPAS4 FX +2R120 +4R 388-418 mm</t>
  </si>
  <si>
    <t>SUPAS4 FX +3R120 388-418 mm</t>
  </si>
  <si>
    <t>SUPAK key CHEIE MONTAJ</t>
  </si>
  <si>
    <t>DECK WPC | LEMN</t>
  </si>
  <si>
    <t>Placi ceramice 2-5 cm, Piatra Naturala, Dale</t>
  </si>
  <si>
    <t>SUPALW 3D 28-43 mm</t>
  </si>
  <si>
    <t>SUPASW 3D 43-58 mm</t>
  </si>
  <si>
    <t>SUPASW 3D +1R 58-88 mm</t>
  </si>
  <si>
    <t>SUPASW 3D +2R 88-118 mm</t>
  </si>
  <si>
    <t>SUPASW 3D +3R 118-148 mm</t>
  </si>
  <si>
    <t>SUPASW 3D +4R 148-178 mm</t>
  </si>
  <si>
    <t>SUPASW 3D +1R120 148-178 mm</t>
  </si>
  <si>
    <t>SUPASW 3D +1R120 +1R 178-208 mm</t>
  </si>
  <si>
    <t>SUPASW 3D +1R120 +2R 208-238 mm</t>
  </si>
  <si>
    <t>SUPASW 3D +1R120 +3R 238-268 mm</t>
  </si>
  <si>
    <t>SUPASW 3D +1R120 +4R 268-298 mm</t>
  </si>
  <si>
    <t>SUPASW 3D +2R120 268-298 mm</t>
  </si>
  <si>
    <t>SUPASW 3D +2R120 +1R 298-328 mm</t>
  </si>
  <si>
    <t>SUPASW 3D +2R120 +2R 328-358 mm</t>
  </si>
  <si>
    <t>SUPASW 3D +2R120 +3R 358-388 mm</t>
  </si>
  <si>
    <t>SUPASW 3D +2R120 +4R 388-418 mm</t>
  </si>
  <si>
    <t>SUPASW 3D +3R120 388-418 mm</t>
  </si>
  <si>
    <t>SUPAS4 FX +1R120 148-178 mm</t>
  </si>
  <si>
    <t>SUPAS4 FX +4R 148-178 mm</t>
  </si>
  <si>
    <t>SUPAS4 FX +3R 118-148 mm</t>
  </si>
  <si>
    <t>SUPAS4 FX +2R 88-118 mm</t>
  </si>
  <si>
    <t>SUPAS4 FX +1R 43-88 mm</t>
  </si>
  <si>
    <t>SUPAS4 FX 43-58 mm</t>
  </si>
  <si>
    <t>SUPAL4 FX 28-43 mm</t>
  </si>
  <si>
    <t>Cantitate nr Buc</t>
  </si>
  <si>
    <t>SUPA 3D Autoreglabil 0-5% distantieri 4 mm</t>
  </si>
  <si>
    <t>SUPA FX platou Fix distantieri 4 mm</t>
  </si>
  <si>
    <t>Pret Total cu TVA</t>
  </si>
  <si>
    <t>Conditii comerciale</t>
  </si>
  <si>
    <t>Whatsapp +40372700900</t>
  </si>
  <si>
    <t>www.gresiepremium.ro</t>
  </si>
  <si>
    <t>www.profilexpert.ro</t>
  </si>
  <si>
    <t>vanzari@profilexpert.ro</t>
  </si>
  <si>
    <t>vanzari@gresiepremium.ro</t>
  </si>
  <si>
    <t>Suportii si accesoriile se vand la unitatea de ambalare, pentru cantitati mai mici de o cutie se percepe o taxa de suplimentara pentru reambalare.
Discountul variaza in functie de cantitatea comandata. 
Pentru cel mai bun discount contactati pe mail vanzari@profilexpert.ro, www.gresiepremium.ro sau pe whatsapp +40372770040</t>
  </si>
  <si>
    <t>PROFILITEC Suporti UPTEC - Catalog Outdoor</t>
  </si>
  <si>
    <t>pentru cel mai bun discount contacteaza-ne!</t>
  </si>
  <si>
    <t>PROFILITEC Catalog General Profile</t>
  </si>
  <si>
    <r>
      <t xml:space="preserve">Suporti PROFILITEC UPTEC </t>
    </r>
    <r>
      <rPr>
        <b/>
        <sz val="8"/>
        <color rgb="FF000000"/>
        <rFont val="Arial"/>
        <family val="2"/>
      </rPr>
      <t>&amp; accesorii</t>
    </r>
  </si>
  <si>
    <t>www.profileXpert.ro  |  Str Grivita 19K Otopeni  |  T +4 0372 700 900  |  vanzari@profilexpert.ro</t>
  </si>
  <si>
    <t>SUPATRAY</t>
  </si>
  <si>
    <t>SUPATRAYSET4</t>
  </si>
  <si>
    <t>SUPATRAYLOCK</t>
  </si>
  <si>
    <t>SUPATRAYLOCKSET24</t>
  </si>
  <si>
    <t>SUPALOCK</t>
  </si>
  <si>
    <t>SUPALOCKSET24</t>
  </si>
  <si>
    <t>SUPATRAYTAB2</t>
  </si>
  <si>
    <t>SUPATRAYTAB4</t>
  </si>
  <si>
    <t>SUPATRAYTAB2SET24</t>
  </si>
  <si>
    <t>SUPATRAYTAB4SET24</t>
  </si>
  <si>
    <t>FIXXTEC/OUT</t>
  </si>
  <si>
    <t>v 2.12.01.07.2024</t>
  </si>
  <si>
    <t>Documentatie UPTEC Profilitec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</si>
</sst>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lei&quot;"/>
    <numFmt numFmtId="165" formatCode="#,##0.00\ [$€-1]"/>
    <numFmt numFmtId="166" formatCode="#,##0.00\ [$Lei]"/>
    <numFmt numFmtId="167" formatCode="#,##0.00\ [$%]"/>
  </numFmts>
  <fonts count="3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  <charset val="1"/>
    </font>
    <font>
      <sz val="9"/>
      <color theme="1"/>
      <name val="Aptos Narrow"/>
      <family val="2"/>
      <scheme val="minor"/>
    </font>
    <font>
      <sz val="9"/>
      <color theme="1"/>
      <name val="Calibri"/>
      <family val="2"/>
    </font>
    <font>
      <sz val="11"/>
      <color rgb="FF000000"/>
      <name val="Aptos Narrow"/>
      <family val="2"/>
      <scheme val="minor"/>
    </font>
    <font>
      <b/>
      <sz val="10"/>
      <color rgb="FF000000"/>
      <name val="Arial"/>
      <family val="2"/>
    </font>
    <font>
      <i/>
      <sz val="9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8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9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10"/>
      <color rgb="FF242424"/>
      <name val="Arial"/>
      <family val="2"/>
    </font>
    <font>
      <b/>
      <i/>
      <sz val="11"/>
      <color theme="1"/>
      <name val="Arial"/>
      <family val="2"/>
    </font>
    <font>
      <i/>
      <sz val="10"/>
      <color theme="1"/>
      <name val="Arial"/>
      <family val="2"/>
    </font>
    <font>
      <b/>
      <u/>
      <sz val="11"/>
      <color theme="10"/>
      <name val="Aptos Narrow"/>
      <family val="2"/>
      <scheme val="minor"/>
    </font>
    <font>
      <b/>
      <u/>
      <sz val="12"/>
      <color theme="10"/>
      <name val="Arial"/>
      <family val="2"/>
    </font>
    <font>
      <b/>
      <u/>
      <sz val="10"/>
      <color theme="10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1" fillId="0" borderId="0" applyNumberFormat="0" applyFill="0" applyBorder="0" applyAlignment="0" applyProtection="0"/>
  </cellStyleXfs>
  <cellXfs count="67">
    <xf numFmtId="0" fontId="0" fillId="0" borderId="0" xfId="0"/>
    <xf numFmtId="4" fontId="0" fillId="0" borderId="0" xfId="0" applyNumberFormat="1"/>
    <xf numFmtId="3" fontId="0" fillId="0" borderId="0" xfId="0" applyNumberFormat="1"/>
    <xf numFmtId="0" fontId="2" fillId="0" borderId="0" xfId="1"/>
    <xf numFmtId="4" fontId="1" fillId="0" borderId="0" xfId="0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3" fontId="3" fillId="0" borderId="0" xfId="0" applyNumberFormat="1" applyFont="1"/>
    <xf numFmtId="165" fontId="0" fillId="0" borderId="0" xfId="0" applyNumberFormat="1"/>
    <xf numFmtId="166" fontId="0" fillId="0" borderId="0" xfId="0" applyNumberFormat="1"/>
    <xf numFmtId="0" fontId="5" fillId="0" borderId="0" xfId="0" applyFont="1"/>
    <xf numFmtId="165" fontId="5" fillId="0" borderId="0" xfId="0" applyNumberFormat="1" applyFont="1" applyAlignment="1">
      <alignment horizontal="right" vertical="center"/>
    </xf>
    <xf numFmtId="4" fontId="0" fillId="3" borderId="0" xfId="0" applyNumberFormat="1" applyFill="1"/>
    <xf numFmtId="4" fontId="5" fillId="0" borderId="0" xfId="1" applyNumberFormat="1" applyFont="1"/>
    <xf numFmtId="3" fontId="5" fillId="0" borderId="0" xfId="1" applyNumberFormat="1" applyFont="1"/>
    <xf numFmtId="49" fontId="5" fillId="0" borderId="0" xfId="1" applyNumberFormat="1" applyFont="1"/>
    <xf numFmtId="165" fontId="5" fillId="0" borderId="0" xfId="1" applyNumberFormat="1" applyFont="1" applyAlignment="1">
      <alignment horizontal="right" vertical="center"/>
    </xf>
    <xf numFmtId="0" fontId="5" fillId="0" borderId="0" xfId="1" applyFont="1"/>
    <xf numFmtId="166" fontId="1" fillId="0" borderId="0" xfId="0" applyNumberFormat="1" applyFont="1"/>
    <xf numFmtId="4" fontId="9" fillId="0" borderId="0" xfId="0" applyNumberFormat="1" applyFont="1" applyProtection="1">
      <protection hidden="1"/>
    </xf>
    <xf numFmtId="164" fontId="9" fillId="0" borderId="0" xfId="0" applyNumberFormat="1" applyFont="1" applyProtection="1">
      <protection hidden="1"/>
    </xf>
    <xf numFmtId="4" fontId="6" fillId="0" borderId="0" xfId="0" applyNumberFormat="1" applyFont="1" applyAlignment="1" applyProtection="1">
      <alignment horizontal="left" vertical="center"/>
      <protection hidden="1"/>
    </xf>
    <xf numFmtId="164" fontId="15" fillId="0" borderId="0" xfId="0" applyNumberFormat="1" applyFont="1" applyAlignment="1" applyProtection="1">
      <alignment horizontal="left" wrapText="1"/>
      <protection hidden="1"/>
    </xf>
    <xf numFmtId="164" fontId="16" fillId="0" borderId="0" xfId="0" applyNumberFormat="1" applyFont="1" applyAlignment="1" applyProtection="1">
      <alignment horizontal="left" wrapText="1"/>
      <protection hidden="1"/>
    </xf>
    <xf numFmtId="4" fontId="15" fillId="0" borderId="0" xfId="0" applyNumberFormat="1" applyFont="1" applyProtection="1">
      <protection hidden="1"/>
    </xf>
    <xf numFmtId="164" fontId="15" fillId="0" borderId="0" xfId="0" applyNumberFormat="1" applyFont="1" applyProtection="1">
      <protection hidden="1"/>
    </xf>
    <xf numFmtId="164" fontId="16" fillId="0" borderId="0" xfId="0" applyNumberFormat="1" applyFont="1" applyProtection="1">
      <protection hidden="1"/>
    </xf>
    <xf numFmtId="4" fontId="16" fillId="0" borderId="0" xfId="0" applyNumberFormat="1" applyFont="1" applyProtection="1">
      <protection hidden="1"/>
    </xf>
    <xf numFmtId="0" fontId="17" fillId="0" borderId="0" xfId="1" applyFont="1" applyProtection="1">
      <protection hidden="1"/>
    </xf>
    <xf numFmtId="4" fontId="18" fillId="0" borderId="0" xfId="1" applyNumberFormat="1" applyFont="1" applyProtection="1">
      <protection hidden="1"/>
    </xf>
    <xf numFmtId="4" fontId="10" fillId="0" borderId="0" xfId="0" applyNumberFormat="1" applyFont="1" applyAlignment="1" applyProtection="1">
      <alignment horizontal="right"/>
      <protection hidden="1"/>
    </xf>
    <xf numFmtId="4" fontId="7" fillId="0" borderId="0" xfId="0" applyNumberFormat="1" applyFont="1" applyProtection="1">
      <protection hidden="1"/>
    </xf>
    <xf numFmtId="4" fontId="12" fillId="0" borderId="0" xfId="0" applyNumberFormat="1" applyFont="1" applyProtection="1">
      <protection hidden="1"/>
    </xf>
    <xf numFmtId="4" fontId="9" fillId="0" borderId="0" xfId="0" applyNumberFormat="1" applyFont="1" applyAlignment="1" applyProtection="1">
      <alignment horizontal="left"/>
      <protection hidden="1"/>
    </xf>
    <xf numFmtId="4" fontId="19" fillId="0" borderId="0" xfId="0" applyNumberFormat="1" applyFont="1" applyProtection="1">
      <protection hidden="1"/>
    </xf>
    <xf numFmtId="164" fontId="14" fillId="0" borderId="0" xfId="0" applyNumberFormat="1" applyFont="1" applyAlignment="1" applyProtection="1">
      <alignment horizontal="left" wrapText="1"/>
      <protection hidden="1"/>
    </xf>
    <xf numFmtId="4" fontId="14" fillId="0" borderId="0" xfId="0" applyNumberFormat="1" applyFont="1" applyAlignment="1" applyProtection="1">
      <alignment horizontal="left" wrapText="1"/>
      <protection hidden="1"/>
    </xf>
    <xf numFmtId="164" fontId="14" fillId="0" borderId="0" xfId="0" applyNumberFormat="1" applyFont="1" applyAlignment="1" applyProtection="1">
      <alignment horizontal="left"/>
      <protection hidden="1"/>
    </xf>
    <xf numFmtId="3" fontId="15" fillId="0" borderId="0" xfId="0" applyNumberFormat="1" applyFont="1" applyProtection="1">
      <protection locked="0" hidden="1"/>
    </xf>
    <xf numFmtId="4" fontId="22" fillId="0" borderId="0" xfId="0" applyNumberFormat="1" applyFont="1" applyProtection="1">
      <protection hidden="1"/>
    </xf>
    <xf numFmtId="3" fontId="15" fillId="0" borderId="0" xfId="0" applyNumberFormat="1" applyFont="1" applyAlignment="1" applyProtection="1">
      <alignment horizontal="left" wrapText="1"/>
      <protection locked="0" hidden="1"/>
    </xf>
    <xf numFmtId="164" fontId="15" fillId="0" borderId="0" xfId="0" applyNumberFormat="1" applyFont="1" applyAlignment="1" applyProtection="1">
      <alignment horizontal="left"/>
      <protection hidden="1"/>
    </xf>
    <xf numFmtId="4" fontId="6" fillId="0" borderId="0" xfId="0" applyNumberFormat="1" applyFont="1" applyAlignment="1" applyProtection="1">
      <alignment horizontal="left" vertical="center" wrapText="1"/>
      <protection hidden="1"/>
    </xf>
    <xf numFmtId="4" fontId="16" fillId="0" borderId="0" xfId="0" applyNumberFormat="1" applyFont="1" applyAlignment="1" applyProtection="1">
      <alignment vertical="center"/>
      <protection hidden="1"/>
    </xf>
    <xf numFmtId="164" fontId="15" fillId="0" borderId="0" xfId="0" applyNumberFormat="1" applyFont="1" applyAlignment="1" applyProtection="1">
      <alignment vertical="center"/>
      <protection hidden="1"/>
    </xf>
    <xf numFmtId="164" fontId="16" fillId="0" borderId="0" xfId="0" applyNumberFormat="1" applyFont="1" applyAlignment="1" applyProtection="1">
      <alignment vertical="center"/>
      <protection hidden="1"/>
    </xf>
    <xf numFmtId="3" fontId="15" fillId="0" borderId="0" xfId="0" applyNumberFormat="1" applyFont="1" applyAlignment="1" applyProtection="1">
      <alignment vertical="center"/>
      <protection locked="0" hidden="1"/>
    </xf>
    <xf numFmtId="4" fontId="9" fillId="0" borderId="0" xfId="0" applyNumberFormat="1" applyFont="1" applyAlignment="1" applyProtection="1">
      <alignment vertical="center"/>
      <protection hidden="1"/>
    </xf>
    <xf numFmtId="4" fontId="23" fillId="0" borderId="0" xfId="0" applyNumberFormat="1" applyFont="1" applyProtection="1">
      <protection hidden="1"/>
    </xf>
    <xf numFmtId="4" fontId="24" fillId="0" borderId="0" xfId="0" applyNumberFormat="1" applyFont="1" applyProtection="1">
      <protection hidden="1"/>
    </xf>
    <xf numFmtId="164" fontId="10" fillId="0" borderId="0" xfId="0" applyNumberFormat="1" applyFont="1" applyProtection="1">
      <protection hidden="1"/>
    </xf>
    <xf numFmtId="4" fontId="8" fillId="0" borderId="0" xfId="0" applyNumberFormat="1" applyFont="1" applyProtection="1">
      <protection hidden="1"/>
    </xf>
    <xf numFmtId="0" fontId="6" fillId="0" borderId="0" xfId="1" applyFont="1" applyProtection="1">
      <protection hidden="1"/>
    </xf>
    <xf numFmtId="4" fontId="25" fillId="0" borderId="0" xfId="2" applyNumberFormat="1" applyFont="1" applyAlignment="1" applyProtection="1">
      <alignment horizontal="left"/>
      <protection hidden="1"/>
    </xf>
    <xf numFmtId="4" fontId="26" fillId="0" borderId="0" xfId="2" applyNumberFormat="1" applyFont="1" applyAlignment="1" applyProtection="1">
      <alignment horizontal="left"/>
      <protection hidden="1"/>
    </xf>
    <xf numFmtId="4" fontId="27" fillId="0" borderId="0" xfId="2" applyNumberFormat="1" applyFont="1" applyAlignment="1" applyProtection="1">
      <alignment horizontal="left"/>
      <protection hidden="1"/>
    </xf>
    <xf numFmtId="164" fontId="9" fillId="0" borderId="0" xfId="0" applyNumberFormat="1" applyFont="1" applyAlignment="1" applyProtection="1">
      <alignment horizontal="center" vertical="center"/>
      <protection hidden="1"/>
    </xf>
    <xf numFmtId="167" fontId="20" fillId="2" borderId="1" xfId="0" applyNumberFormat="1" applyFont="1" applyFill="1" applyBorder="1" applyAlignment="1" applyProtection="1">
      <alignment horizontal="center" vertical="center"/>
      <protection locked="0" hidden="1"/>
    </xf>
    <xf numFmtId="4" fontId="11" fillId="0" borderId="0" xfId="0" applyNumberFormat="1" applyFont="1" applyAlignment="1" applyProtection="1">
      <alignment horizontal="left" vertical="center" wrapText="1"/>
      <protection hidden="1"/>
    </xf>
    <xf numFmtId="4" fontId="28" fillId="0" borderId="0" xfId="2" applyNumberFormat="1" applyFont="1" applyProtection="1">
      <protection hidden="1"/>
    </xf>
    <xf numFmtId="164" fontId="24" fillId="0" borderId="0" xfId="0" applyNumberFormat="1" applyFont="1" applyProtection="1">
      <protection hidden="1"/>
    </xf>
    <xf numFmtId="4" fontId="15" fillId="0" borderId="0" xfId="0" applyNumberFormat="1" applyFont="1"/>
    <xf numFmtId="166" fontId="15" fillId="0" borderId="0" xfId="0" applyNumberFormat="1" applyFont="1"/>
    <xf numFmtId="4" fontId="29" fillId="0" borderId="0" xfId="0" applyNumberFormat="1" applyFont="1" applyAlignment="1" applyProtection="1">
      <alignment horizontal="right" vertical="top"/>
      <protection hidden="1"/>
    </xf>
    <xf numFmtId="4" fontId="14" fillId="0" borderId="0" xfId="0" applyNumberFormat="1" applyFont="1" applyAlignment="1" applyProtection="1">
      <alignment horizontal="left" vertical="center" wrapText="1"/>
      <protection hidden="1"/>
    </xf>
    <xf numFmtId="4" fontId="14" fillId="0" borderId="0" xfId="0" applyNumberFormat="1" applyFont="1" applyAlignment="1" applyProtection="1">
      <alignment horizontal="center"/>
      <protection hidden="1"/>
    </xf>
    <xf numFmtId="4" fontId="21" fillId="0" borderId="0" xfId="2" applyNumberFormat="1" applyAlignment="1" applyProtection="1">
      <alignment horizontal="left"/>
      <protection hidden="1"/>
    </xf>
  </cellXfs>
  <cellStyles count="3">
    <cellStyle name="Hyperlink" xfId="2" builtinId="8"/>
    <cellStyle name="Normal" xfId="0" builtinId="0"/>
    <cellStyle name="Normal 3" xfId="1" xr:uid="{40F2CB62-3BC7-4384-99A2-2CA67BF5B59D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#,##0.00\ [$Lei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#,##0.00\ [$Lei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#,##0.00\ [$Lei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#,##0.00\ [$Lei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#,##0.00\ [$€-1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#,##0.00\ [$€-1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#,##0.00\ [$€-1]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#,##0.00\ [$€-1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4" formatCode="#,##0.00\ &quot;lei&quot;"/>
      <protection locked="1" hidden="1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0\ &quot;lei&quot;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0\ &quot;lei&quot;"/>
      <protection locked="1" hidden="1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4" formatCode="#,##0.00\ &quot;lei&quot;"/>
      <protection locked="1" hidden="1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4" formatCode="#,##0.00"/>
      <protection locked="1" hidden="1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protection locked="1" hidden="1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left" vertical="bottom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emf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em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981285</xdr:colOff>
      <xdr:row>88</xdr:row>
      <xdr:rowOff>92176</xdr:rowOff>
    </xdr:from>
    <xdr:to>
      <xdr:col>1</xdr:col>
      <xdr:colOff>2036916</xdr:colOff>
      <xdr:row>91</xdr:row>
      <xdr:rowOff>133145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4AC5421B-4946-E132-D187-0EE5285C2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253" y="17575160"/>
          <a:ext cx="1055631" cy="594034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361951</xdr:colOff>
      <xdr:row>0</xdr:row>
      <xdr:rowOff>0</xdr:rowOff>
    </xdr:from>
    <xdr:to>
      <xdr:col>3</xdr:col>
      <xdr:colOff>895351</xdr:colOff>
      <xdr:row>1</xdr:row>
      <xdr:rowOff>63038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96F7725-FD61-8539-FAAB-974A2A57A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2851" y="0"/>
          <a:ext cx="1485900" cy="558338"/>
        </a:xfrm>
        <a:prstGeom prst="rect">
          <a:avLst/>
        </a:prstGeom>
      </xdr:spPr>
    </xdr:pic>
    <xdr:clientData/>
  </xdr:twoCellAnchor>
  <xdr:twoCellAnchor editAs="oneCell">
    <xdr:from>
      <xdr:col>1</xdr:col>
      <xdr:colOff>21980</xdr:colOff>
      <xdr:row>9</xdr:row>
      <xdr:rowOff>57150</xdr:rowOff>
    </xdr:from>
    <xdr:to>
      <xdr:col>1</xdr:col>
      <xdr:colOff>904875</xdr:colOff>
      <xdr:row>9</xdr:row>
      <xdr:rowOff>265834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D20303-1361-6E79-B495-1424D8C1C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2530" y="2247900"/>
          <a:ext cx="882895" cy="208684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2</xdr:row>
      <xdr:rowOff>19050</xdr:rowOff>
    </xdr:from>
    <xdr:to>
      <xdr:col>6</xdr:col>
      <xdr:colOff>1181100</xdr:colOff>
      <xdr:row>2</xdr:row>
      <xdr:rowOff>22650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FDE79329-E5B6-FC20-C195-4701AF01441E}"/>
            </a:ext>
          </a:extLst>
        </xdr:cNvPr>
        <xdr:cNvCxnSpPr/>
      </xdr:nvCxnSpPr>
      <xdr:spPr>
        <a:xfrm>
          <a:off x="676275" y="714375"/>
          <a:ext cx="7934325" cy="36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1981200</xdr:colOff>
      <xdr:row>13</xdr:row>
      <xdr:rowOff>47624</xdr:rowOff>
    </xdr:from>
    <xdr:to>
      <xdr:col>1</xdr:col>
      <xdr:colOff>2752725</xdr:colOff>
      <xdr:row>17</xdr:row>
      <xdr:rowOff>95248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86B83C-5088-BF71-FD5F-280A05D20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3381374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</xdr:col>
      <xdr:colOff>1992160</xdr:colOff>
      <xdr:row>36</xdr:row>
      <xdr:rowOff>46192</xdr:rowOff>
    </xdr:from>
    <xdr:to>
      <xdr:col>1</xdr:col>
      <xdr:colOff>2763684</xdr:colOff>
      <xdr:row>40</xdr:row>
      <xdr:rowOff>93816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B0628C4-FD38-A981-6BA7-67634BECD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6192" y="7799337"/>
          <a:ext cx="771524" cy="785044"/>
        </a:xfrm>
        <a:prstGeom prst="rect">
          <a:avLst/>
        </a:prstGeom>
      </xdr:spPr>
    </xdr:pic>
    <xdr:clientData/>
  </xdr:twoCellAnchor>
  <xdr:twoCellAnchor editAs="oneCell">
    <xdr:from>
      <xdr:col>1</xdr:col>
      <xdr:colOff>2094782</xdr:colOff>
      <xdr:row>80</xdr:row>
      <xdr:rowOff>161720</xdr:rowOff>
    </xdr:from>
    <xdr:to>
      <xdr:col>1</xdr:col>
      <xdr:colOff>2771057</xdr:colOff>
      <xdr:row>83</xdr:row>
      <xdr:rowOff>151683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F1BE253-59B4-8FEB-9DBF-BE5C37AF0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8814" y="16169865"/>
          <a:ext cx="676275" cy="686414"/>
        </a:xfrm>
        <a:prstGeom prst="rect">
          <a:avLst/>
        </a:prstGeom>
      </xdr:spPr>
    </xdr:pic>
    <xdr:clientData/>
  </xdr:twoCellAnchor>
  <xdr:twoCellAnchor editAs="oneCell">
    <xdr:from>
      <xdr:col>1</xdr:col>
      <xdr:colOff>2228850</xdr:colOff>
      <xdr:row>57</xdr:row>
      <xdr:rowOff>39739</xdr:rowOff>
    </xdr:from>
    <xdr:to>
      <xdr:col>1</xdr:col>
      <xdr:colOff>2743200</xdr:colOff>
      <xdr:row>59</xdr:row>
      <xdr:rowOff>99038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12CA06C-8F34-8E8A-51C9-44694B768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882" y="11664336"/>
          <a:ext cx="514350" cy="571397"/>
        </a:xfrm>
        <a:prstGeom prst="rect">
          <a:avLst/>
        </a:prstGeom>
      </xdr:spPr>
    </xdr:pic>
    <xdr:clientData/>
  </xdr:twoCellAnchor>
  <xdr:twoCellAnchor editAs="oneCell">
    <xdr:from>
      <xdr:col>1</xdr:col>
      <xdr:colOff>1685925</xdr:colOff>
      <xdr:row>57</xdr:row>
      <xdr:rowOff>32365</xdr:rowOff>
    </xdr:from>
    <xdr:to>
      <xdr:col>1</xdr:col>
      <xdr:colOff>2257425</xdr:colOff>
      <xdr:row>59</xdr:row>
      <xdr:rowOff>102419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271EC0A-8E29-CFC6-87B0-EF9D3E6DF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957" y="11656962"/>
          <a:ext cx="571500" cy="582152"/>
        </a:xfrm>
        <a:prstGeom prst="rect">
          <a:avLst/>
        </a:prstGeom>
      </xdr:spPr>
    </xdr:pic>
    <xdr:clientData/>
  </xdr:twoCellAnchor>
  <xdr:twoCellAnchor editAs="oneCell">
    <xdr:from>
      <xdr:col>1</xdr:col>
      <xdr:colOff>2333931</xdr:colOff>
      <xdr:row>84</xdr:row>
      <xdr:rowOff>163870</xdr:rowOff>
    </xdr:from>
    <xdr:to>
      <xdr:col>1</xdr:col>
      <xdr:colOff>2723124</xdr:colOff>
      <xdr:row>86</xdr:row>
      <xdr:rowOff>184354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5F18B593-3635-E2AC-1BFA-713427688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63" y="17052822"/>
          <a:ext cx="389193" cy="389193"/>
        </a:xfrm>
        <a:prstGeom prst="rect">
          <a:avLst/>
        </a:prstGeom>
      </xdr:spPr>
    </xdr:pic>
    <xdr:clientData/>
  </xdr:twoCellAnchor>
  <xdr:twoCellAnchor editAs="oneCell">
    <xdr:from>
      <xdr:col>1</xdr:col>
      <xdr:colOff>2591209</xdr:colOff>
      <xdr:row>88</xdr:row>
      <xdr:rowOff>112661</xdr:rowOff>
    </xdr:from>
    <xdr:to>
      <xdr:col>1</xdr:col>
      <xdr:colOff>3105559</xdr:colOff>
      <xdr:row>91</xdr:row>
      <xdr:rowOff>130993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EE0693C3-C959-48E6-9A01-BCEA773BA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177" y="17595645"/>
          <a:ext cx="514350" cy="571397"/>
        </a:xfrm>
        <a:prstGeom prst="rect">
          <a:avLst/>
        </a:prstGeom>
      </xdr:spPr>
    </xdr:pic>
    <xdr:clientData/>
  </xdr:twoCellAnchor>
  <xdr:twoCellAnchor editAs="oneCell">
    <xdr:from>
      <xdr:col>1</xdr:col>
      <xdr:colOff>1954978</xdr:colOff>
      <xdr:row>88</xdr:row>
      <xdr:rowOff>40967</xdr:rowOff>
    </xdr:from>
    <xdr:to>
      <xdr:col>1</xdr:col>
      <xdr:colOff>2600221</xdr:colOff>
      <xdr:row>91</xdr:row>
      <xdr:rowOff>133145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CD7D8C7-CD4E-61DE-B463-180899F87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0946" y="17523951"/>
          <a:ext cx="645243" cy="645243"/>
        </a:xfrm>
        <a:prstGeom prst="rect">
          <a:avLst/>
        </a:prstGeom>
      </xdr:spPr>
    </xdr:pic>
    <xdr:clientData/>
  </xdr:twoCellAnchor>
  <xdr:twoCellAnchor editAs="oneCell">
    <xdr:from>
      <xdr:col>3</xdr:col>
      <xdr:colOff>389194</xdr:colOff>
      <xdr:row>2</xdr:row>
      <xdr:rowOff>77692</xdr:rowOff>
    </xdr:from>
    <xdr:to>
      <xdr:col>4</xdr:col>
      <xdr:colOff>919930</xdr:colOff>
      <xdr:row>7</xdr:row>
      <xdr:rowOff>195674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B02BBDF-BF63-4A16-42F0-DD0651F34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1775" y="774144"/>
          <a:ext cx="1483236" cy="1428949"/>
        </a:xfrm>
        <a:prstGeom prst="rect">
          <a:avLst/>
        </a:prstGeom>
      </xdr:spPr>
    </xdr:pic>
    <xdr:clientData/>
  </xdr:twoCellAnchor>
  <xdr:twoCellAnchor editAs="oneCell">
    <xdr:from>
      <xdr:col>1</xdr:col>
      <xdr:colOff>1864033</xdr:colOff>
      <xdr:row>132</xdr:row>
      <xdr:rowOff>174112</xdr:rowOff>
    </xdr:from>
    <xdr:to>
      <xdr:col>1</xdr:col>
      <xdr:colOff>3052097</xdr:colOff>
      <xdr:row>139</xdr:row>
      <xdr:rowOff>113336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92F1BE-660F-0EC9-3055-0F94A6083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1" y="25768709"/>
          <a:ext cx="1188064" cy="1229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1857611</xdr:colOff>
      <xdr:row>140</xdr:row>
      <xdr:rowOff>40967</xdr:rowOff>
    </xdr:from>
    <xdr:to>
      <xdr:col>1</xdr:col>
      <xdr:colOff>3089600</xdr:colOff>
      <xdr:row>147</xdr:row>
      <xdr:rowOff>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7CEC88B-EF75-2B28-128F-4EC7EE248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579" y="27110402"/>
          <a:ext cx="1231989" cy="1249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1915242</xdr:colOff>
      <xdr:row>126</xdr:row>
      <xdr:rowOff>10240</xdr:rowOff>
    </xdr:from>
    <xdr:to>
      <xdr:col>1</xdr:col>
      <xdr:colOff>3017968</xdr:colOff>
      <xdr:row>132</xdr:row>
      <xdr:rowOff>45490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B7EF42B-4782-FD06-76C2-7245AF324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1210" y="24498708"/>
          <a:ext cx="1102726" cy="1141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1829447</xdr:colOff>
      <xdr:row>114</xdr:row>
      <xdr:rowOff>30726</xdr:rowOff>
    </xdr:from>
    <xdr:to>
      <xdr:col>1</xdr:col>
      <xdr:colOff>3182241</xdr:colOff>
      <xdr:row>117</xdr:row>
      <xdr:rowOff>163871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ABF2125-11E0-F569-C904-13F12A298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415" y="22306936"/>
          <a:ext cx="1352794" cy="686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1599472</xdr:colOff>
      <xdr:row>95</xdr:row>
      <xdr:rowOff>51209</xdr:rowOff>
    </xdr:from>
    <xdr:to>
      <xdr:col>1</xdr:col>
      <xdr:colOff>3134032</xdr:colOff>
      <xdr:row>98</xdr:row>
      <xdr:rowOff>134434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C2DA3DD-87F9-E135-0DD2-0F5DE00E9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5440" y="18824677"/>
          <a:ext cx="1534560" cy="636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C22AF54-9874-4FE2-B5ED-CDB98A38E3C7}" name="Table27" displayName="Table27" ref="B11:G235" totalsRowShown="0" headerRowDxfId="23" dataDxfId="22">
  <autoFilter ref="B11:G235" xr:uid="{4B11EE64-FE04-45C9-9576-F2A303AACC4F}"/>
  <tableColumns count="6">
    <tableColumn id="1" xr3:uid="{8C7D4272-16C3-457B-B757-9B7BA9BDA91C}" name="Suporti PROFILITEC UPTEC &amp; accesorii" dataDxfId="21"/>
    <tableColumn id="2" xr3:uid="{8C3C903E-38D7-47EB-B615-2AEE7C748167}" name="Pret_x000a_Lista fara TVA" dataDxfId="20"/>
    <tableColumn id="5" xr3:uid="{C8A66F19-6A0F-4578-A5CD-4F88B257793C}" name="Pret_x000a_Final fara TVA" dataDxfId="19"/>
    <tableColumn id="4" xr3:uid="{6B2C3F66-AEDD-4606-83D8-E108C43C3FD1}" name="Pret_x000a_Final cu TVA" dataDxfId="18">
      <calculatedColumnFormula>D12*1.19</calculatedColumnFormula>
    </tableColumn>
    <tableColumn id="3" xr3:uid="{727538A2-EFD5-4398-840D-3263366B1E6A}" name="Cantitate nr Buc" dataDxfId="17"/>
    <tableColumn id="6" xr3:uid="{629909DE-743C-44CD-A45F-196149B1578A}" name="Pret Total cu TVA" dataDxfId="16">
      <calculatedColumnFormula>D12*F12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B20502-4340-4241-86D0-A4E34DA14033}" name="Table23" displayName="Table23" ref="A7:N8" totalsRowShown="0" headerRowDxfId="15" dataDxfId="14">
  <autoFilter ref="A7:N8" xr:uid="{297FE319-93BB-4932-B15F-F0968898848C}"/>
  <tableColumns count="14">
    <tableColumn id="1" xr3:uid="{B62CBE58-0326-44A2-AC1F-9A5174119D41}" name="Model/COD" dataDxfId="13"/>
    <tableColumn id="2" xr3:uid="{70AEEF95-EF08-4D40-8769-E54D453949C3}" name="Pret Lista_x000a_€/UM" dataDxfId="12"/>
    <tableColumn id="3" xr3:uid="{5B163384-4ABF-431F-B658-DDF7DE3154D3}" name="Buc/Box" dataDxfId="11"/>
    <tableColumn id="14" xr3:uid="{BBD5B6FD-6853-4FE6-A026-282F44CB5E8F}" name="Cutii/pall" dataDxfId="10">
      <calculatedColumnFormula>E8/C8</calculatedColumnFormula>
    </tableColumn>
    <tableColumn id="13" xr3:uid="{C44475FC-36AD-4C79-B2F2-937DF76E7BFE}" name="Pal Qty" dataDxfId="9"/>
    <tableColumn id="4" xr3:uid="{DB33B972-0626-4ED5-B478-006F33B2F132}" name="€/Buc" dataDxfId="8">
      <calculatedColumnFormula>B8/C8</calculatedColumnFormula>
    </tableColumn>
    <tableColumn id="5" xr3:uid="{FE7BE41F-EF3C-48F4-A554-3E3F0F764E8D}" name="Discount" dataDxfId="7">
      <calculatedColumnFormula>'Preturi PLOTURI PROFILITEC'!$C$4</calculatedColumnFormula>
    </tableColumn>
    <tableColumn id="6" xr3:uid="{97157B1F-293B-47B2-B915-873AF59CE8E4}" name="€ cu Discount_x000a_Fara TVA" dataDxfId="6">
      <calculatedColumnFormula>F8-(F8*G8)/100</calculatedColumnFormula>
    </tableColumn>
    <tableColumn id="7" xr3:uid="{DB46BA4C-0065-43E5-AC0F-47FCA2B2E3F2}" name="€ cu Disc_x000a_CU TVA" dataDxfId="5">
      <calculatedColumnFormula>H8*1.19</calculatedColumnFormula>
    </tableColumn>
    <tableColumn id="8" xr3:uid="{C0D6E6A8-B829-4DEE-B6FA-BF2CD6838C80}" name="Lei Fara TVA" dataDxfId="4">
      <calculatedColumnFormula>H8*'Preturi PLOTURI PROFILITEC'!$C$5</calculatedColumnFormula>
    </tableColumn>
    <tableColumn id="9" xr3:uid="{F4F0B5A5-445D-48AC-9A79-FE427606C60D}" name="Lei Cu TVA" dataDxfId="3">
      <calculatedColumnFormula>J8*1.19</calculatedColumnFormula>
    </tableColumn>
    <tableColumn id="10" xr3:uid="{83E0270D-E70B-4E50-8E56-1BB87CB46ADA}" name="Cantitate" dataDxfId="2"/>
    <tableColumn id="11" xr3:uid="{4F156445-356C-4121-9390-C451497EAAD4}" name="Pret LEI_x000a_Fara TVA" dataDxfId="1">
      <calculatedColumnFormula>J8*L8</calculatedColumnFormula>
    </tableColumn>
    <tableColumn id="12" xr3:uid="{5D8C5E3C-6C4B-4089-AD0B-7DDC3A75D06E}" name="Pret LEI_x000a_cu TVA" dataDxfId="0">
      <calculatedColumnFormula>M8*1.19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f/s!AtZpljshWO3XkNMR9WCB25yiKCqUHw?e=JI3bkn" TargetMode="External"/><Relationship Id="rId3" Type="http://schemas.openxmlformats.org/officeDocument/2006/relationships/hyperlink" Target="http://www.gresiepremium.ro/" TargetMode="External"/><Relationship Id="rId7" Type="http://schemas.openxmlformats.org/officeDocument/2006/relationships/hyperlink" Target="mailto:vanzari@gresiepremium.ro?subject=Solicitare%20informatii%20Profilitec%20UPTEC" TargetMode="External"/><Relationship Id="rId2" Type="http://schemas.openxmlformats.org/officeDocument/2006/relationships/hyperlink" Target="https://profilexpert.ro/wp-content/uploads/PROFILITEC-OUTDOOR-Catalog-Preturi.pdf" TargetMode="External"/><Relationship Id="rId1" Type="http://schemas.openxmlformats.org/officeDocument/2006/relationships/hyperlink" Target="https://profilexpert.ro/wp-content/uploads/PROFILITEC-Catalog-Preturi.pdf" TargetMode="External"/><Relationship Id="rId6" Type="http://schemas.openxmlformats.org/officeDocument/2006/relationships/hyperlink" Target="mailto:vanzari@profilexpert.ro?subject=Solicitare%20informatii%20Profilitec%20UPTEC" TargetMode="External"/><Relationship Id="rId11" Type="http://schemas.openxmlformats.org/officeDocument/2006/relationships/table" Target="../tables/table1.xml"/><Relationship Id="rId5" Type="http://schemas.openxmlformats.org/officeDocument/2006/relationships/hyperlink" Target="https://wa.me/40372700900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profilexpert.ro/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7CDF-6856-4695-B155-E375E422BD7D}">
  <dimension ref="B1:G246"/>
  <sheetViews>
    <sheetView tabSelected="1" zoomScale="93" zoomScaleNormal="93" workbookViewId="0">
      <selection activeCell="C8" sqref="C8"/>
    </sheetView>
  </sheetViews>
  <sheetFormatPr defaultColWidth="8.875" defaultRowHeight="15" customHeight="1"/>
  <cols>
    <col min="1" max="1" width="8.875" style="19"/>
    <col min="2" max="2" width="42" style="19" customWidth="1"/>
    <col min="3" max="5" width="14.25" style="20" customWidth="1"/>
    <col min="6" max="6" width="17.75" style="19" customWidth="1"/>
    <col min="7" max="7" width="19" style="19" customWidth="1"/>
    <col min="8" max="16384" width="8.875" style="19"/>
  </cols>
  <sheetData>
    <row r="1" spans="2:7" ht="39" customHeight="1">
      <c r="B1" s="51"/>
    </row>
    <row r="2" spans="2:7" ht="15.75" customHeight="1">
      <c r="B2" s="65" t="s">
        <v>237</v>
      </c>
      <c r="C2" s="65"/>
      <c r="D2" s="65"/>
      <c r="E2" s="65"/>
      <c r="F2" s="65"/>
      <c r="G2" s="65"/>
    </row>
    <row r="3" spans="2:7" ht="22.5" customHeight="1" thickBot="1">
      <c r="B3" s="52" t="s">
        <v>0</v>
      </c>
      <c r="C3" s="19"/>
      <c r="G3" s="30"/>
    </row>
    <row r="4" spans="2:7" ht="36" customHeight="1" thickBot="1">
      <c r="B4" s="58" t="s">
        <v>1</v>
      </c>
      <c r="C4" s="57">
        <v>45</v>
      </c>
      <c r="E4" s="56"/>
      <c r="G4" s="63" t="s">
        <v>249</v>
      </c>
    </row>
    <row r="5" spans="2:7">
      <c r="B5" s="31" t="s">
        <v>234</v>
      </c>
      <c r="C5" s="32">
        <v>5.0999999999999996</v>
      </c>
    </row>
    <row r="6" spans="2:7" ht="14.25">
      <c r="B6" s="33"/>
      <c r="F6" s="49" t="s">
        <v>2</v>
      </c>
      <c r="G6" s="60">
        <f>SUM(G12:G235)</f>
        <v>0</v>
      </c>
    </row>
    <row r="7" spans="2:7" ht="14.25">
      <c r="B7" s="55" t="s">
        <v>233</v>
      </c>
      <c r="C7" s="25"/>
      <c r="F7" s="49" t="s">
        <v>3</v>
      </c>
      <c r="G7" s="60">
        <f>G6*0.19</f>
        <v>0</v>
      </c>
    </row>
    <row r="8" spans="2:7" ht="15.75">
      <c r="B8" s="53" t="s">
        <v>235</v>
      </c>
      <c r="C8" s="25"/>
      <c r="F8" s="48" t="s">
        <v>4</v>
      </c>
      <c r="G8" s="50">
        <f>SUM(G6:G7)</f>
        <v>0</v>
      </c>
    </row>
    <row r="9" spans="2:7" ht="15.75">
      <c r="B9" s="66" t="s">
        <v>250</v>
      </c>
      <c r="C9" s="25"/>
      <c r="F9" s="48"/>
      <c r="G9" s="50"/>
    </row>
    <row r="10" spans="2:7" ht="26.25" customHeight="1">
      <c r="B10" s="54"/>
      <c r="F10" s="34"/>
    </row>
    <row r="11" spans="2:7" ht="24">
      <c r="B11" s="42" t="s">
        <v>236</v>
      </c>
      <c r="C11" s="35" t="s">
        <v>5</v>
      </c>
      <c r="D11" s="35" t="s">
        <v>6</v>
      </c>
      <c r="E11" s="35" t="s">
        <v>7</v>
      </c>
      <c r="F11" s="36" t="s">
        <v>222</v>
      </c>
      <c r="G11" s="37" t="s">
        <v>225</v>
      </c>
    </row>
    <row r="12" spans="2:7" ht="14.25">
      <c r="B12" s="42" t="s">
        <v>197</v>
      </c>
      <c r="C12" s="22"/>
      <c r="D12" s="22"/>
      <c r="E12" s="23"/>
      <c r="F12" s="40"/>
      <c r="G12" s="41"/>
    </row>
    <row r="13" spans="2:7" ht="14.25">
      <c r="B13" s="21" t="s">
        <v>223</v>
      </c>
      <c r="C13" s="22"/>
      <c r="D13" s="22"/>
      <c r="E13" s="23"/>
      <c r="F13" s="38"/>
      <c r="G13" s="25"/>
    </row>
    <row r="14" spans="2:7" ht="14.25">
      <c r="B14" s="24" t="s">
        <v>10</v>
      </c>
      <c r="C14" s="25">
        <v>31.46</v>
      </c>
      <c r="D14" s="25">
        <f>'Baze PRET'!$J$8+'Baze PRET'!$J$13</f>
        <v>17.301123124999997</v>
      </c>
      <c r="E14" s="26">
        <f t="shared" ref="E14:E33" si="0">D14*1.19</f>
        <v>20.588336518749994</v>
      </c>
      <c r="F14" s="38"/>
      <c r="G14" s="25">
        <f t="shared" ref="G14:G90" si="1">D14*F14</f>
        <v>0</v>
      </c>
    </row>
    <row r="15" spans="2:7" ht="14.25">
      <c r="B15" s="24" t="s">
        <v>11</v>
      </c>
      <c r="C15" s="25">
        <v>32.5</v>
      </c>
      <c r="D15" s="25">
        <f>'Baze PRET'!$J$9+'Baze PRET'!$J$13</f>
        <v>17.876148125</v>
      </c>
      <c r="E15" s="26">
        <f t="shared" si="0"/>
        <v>21.272616268749999</v>
      </c>
      <c r="F15" s="38"/>
      <c r="G15" s="25">
        <f t="shared" si="1"/>
        <v>0</v>
      </c>
    </row>
    <row r="16" spans="2:7" ht="14.25">
      <c r="B16" s="24" t="s">
        <v>168</v>
      </c>
      <c r="C16" s="25">
        <f>$C$15+(1*$C$32)</f>
        <v>37.31</v>
      </c>
      <c r="D16" s="25">
        <f>$D$15+(0*$D$33)+(1*'Baze PRET'!$J$10)</f>
        <v>20.522198124999999</v>
      </c>
      <c r="E16" s="26">
        <f t="shared" si="0"/>
        <v>24.421415768749998</v>
      </c>
      <c r="F16" s="38"/>
      <c r="G16" s="25">
        <f t="shared" si="1"/>
        <v>0</v>
      </c>
    </row>
    <row r="17" spans="2:7" ht="14.25">
      <c r="B17" s="24" t="s">
        <v>169</v>
      </c>
      <c r="C17" s="25">
        <f>$C$15+(2*$C$32)</f>
        <v>42.12</v>
      </c>
      <c r="D17" s="25">
        <f>$D$15+(0*$D$33)+(2*'Baze PRET'!$J$10)</f>
        <v>23.168248124999998</v>
      </c>
      <c r="E17" s="26">
        <f t="shared" si="0"/>
        <v>27.570215268749998</v>
      </c>
      <c r="F17" s="38"/>
      <c r="G17" s="25">
        <f t="shared" si="1"/>
        <v>0</v>
      </c>
    </row>
    <row r="18" spans="2:7" ht="14.25">
      <c r="B18" s="24" t="s">
        <v>170</v>
      </c>
      <c r="C18" s="25">
        <f>$C$15+(3*$C$32)</f>
        <v>46.93</v>
      </c>
      <c r="D18" s="25">
        <f>$D$15+(0*$D$33)+(3*'Baze PRET'!$J$10)</f>
        <v>25.814298125000001</v>
      </c>
      <c r="E18" s="26">
        <f t="shared" si="0"/>
        <v>30.71901476875</v>
      </c>
      <c r="F18" s="38"/>
      <c r="G18" s="25">
        <f t="shared" si="1"/>
        <v>0</v>
      </c>
    </row>
    <row r="19" spans="2:7" ht="14.25">
      <c r="B19" s="24" t="s">
        <v>171</v>
      </c>
      <c r="C19" s="25">
        <f>$C$15+(4*$C$32)</f>
        <v>51.739999999999995</v>
      </c>
      <c r="D19" s="25">
        <f>$D$15+(0*$D$33)+(4*'Baze PRET'!$J$10)</f>
        <v>28.460348124999996</v>
      </c>
      <c r="E19" s="26">
        <f t="shared" si="0"/>
        <v>33.867814268749996</v>
      </c>
      <c r="F19" s="38"/>
      <c r="G19" s="25">
        <f t="shared" si="1"/>
        <v>0</v>
      </c>
    </row>
    <row r="20" spans="2:7" ht="14.25">
      <c r="B20" s="24" t="s">
        <v>172</v>
      </c>
      <c r="C20" s="25">
        <f>$C$15+$C$33</f>
        <v>46.93</v>
      </c>
      <c r="D20" s="25">
        <f>$D$15+(1*$D$33)+(0*'Baze PRET'!$J$10)</f>
        <v>25.813129374999999</v>
      </c>
      <c r="E20" s="26">
        <f t="shared" si="0"/>
        <v>30.717623956249998</v>
      </c>
      <c r="F20" s="38"/>
      <c r="G20" s="25">
        <f t="shared" si="1"/>
        <v>0</v>
      </c>
    </row>
    <row r="21" spans="2:7" ht="14.25">
      <c r="B21" s="24" t="s">
        <v>173</v>
      </c>
      <c r="C21" s="25">
        <f>$C$15+$C$33+(1*$C$32)</f>
        <v>51.74</v>
      </c>
      <c r="D21" s="25">
        <f>$D$15+(1*$D$33)+(1*'Baze PRET'!$J$10)</f>
        <v>28.459179374999998</v>
      </c>
      <c r="E21" s="26">
        <f t="shared" ref="E21:E30" si="2">D21*1.19</f>
        <v>33.866423456249997</v>
      </c>
      <c r="F21" s="38"/>
      <c r="G21" s="25">
        <f t="shared" ref="G21:G30" si="3">D21*F21</f>
        <v>0</v>
      </c>
    </row>
    <row r="22" spans="2:7" ht="14.25">
      <c r="B22" s="24" t="s">
        <v>174</v>
      </c>
      <c r="C22" s="25">
        <f>$C$15+$C$33+(2*$C$32)</f>
        <v>56.55</v>
      </c>
      <c r="D22" s="25">
        <f>$D$15+(1*$D$33)+(2*'Baze PRET'!$J$10)</f>
        <v>31.105229374999997</v>
      </c>
      <c r="E22" s="26">
        <f t="shared" si="2"/>
        <v>37.015222956249993</v>
      </c>
      <c r="F22" s="38"/>
      <c r="G22" s="25">
        <f t="shared" si="3"/>
        <v>0</v>
      </c>
    </row>
    <row r="23" spans="2:7" ht="14.25">
      <c r="B23" s="24" t="s">
        <v>175</v>
      </c>
      <c r="C23" s="25">
        <f>$C$15+$C$33+(3*$C$32)</f>
        <v>61.36</v>
      </c>
      <c r="D23" s="25">
        <f>$D$15+(1*$D$33)+(3*'Baze PRET'!$J$10)</f>
        <v>33.751279374999996</v>
      </c>
      <c r="E23" s="26">
        <f t="shared" si="2"/>
        <v>40.164022456249995</v>
      </c>
      <c r="F23" s="38"/>
      <c r="G23" s="25">
        <f t="shared" si="3"/>
        <v>0</v>
      </c>
    </row>
    <row r="24" spans="2:7" ht="14.25">
      <c r="B24" s="24" t="s">
        <v>176</v>
      </c>
      <c r="C24" s="25">
        <f>$C$15+$C$33+(4*$C$32)</f>
        <v>66.17</v>
      </c>
      <c r="D24" s="25">
        <f>$D$15+(1*$D$33)+(4*'Baze PRET'!$J$10)</f>
        <v>36.397329374999998</v>
      </c>
      <c r="E24" s="26">
        <f t="shared" si="2"/>
        <v>43.312821956249998</v>
      </c>
      <c r="F24" s="38"/>
      <c r="G24" s="25">
        <f t="shared" si="3"/>
        <v>0</v>
      </c>
    </row>
    <row r="25" spans="2:7" ht="14.25">
      <c r="B25" s="24" t="s">
        <v>177</v>
      </c>
      <c r="C25" s="25">
        <f>$C$15+(2*$C$33)</f>
        <v>61.36</v>
      </c>
      <c r="D25" s="25">
        <f>$D$15+(2*$D$33)+(0*'Baze PRET'!$J$10)</f>
        <v>33.750110624999998</v>
      </c>
      <c r="E25" s="26">
        <f t="shared" si="2"/>
        <v>40.162631643749997</v>
      </c>
      <c r="F25" s="38"/>
      <c r="G25" s="25">
        <f t="shared" si="3"/>
        <v>0</v>
      </c>
    </row>
    <row r="26" spans="2:7" ht="14.25">
      <c r="B26" s="24" t="s">
        <v>178</v>
      </c>
      <c r="C26" s="25">
        <f>$C$15+(2*$C$33)+(1*$C$32)</f>
        <v>66.17</v>
      </c>
      <c r="D26" s="25">
        <f>$D$15+(2*$D$33)+(1*'Baze PRET'!$J$10)</f>
        <v>36.396160625</v>
      </c>
      <c r="E26" s="26">
        <f t="shared" si="2"/>
        <v>43.311431143749999</v>
      </c>
      <c r="F26" s="38"/>
      <c r="G26" s="25">
        <f t="shared" si="3"/>
        <v>0</v>
      </c>
    </row>
    <row r="27" spans="2:7" ht="14.25">
      <c r="B27" s="24" t="s">
        <v>179</v>
      </c>
      <c r="C27" s="25">
        <f>$C$15+(2*$C$33)+(2*$C$32)</f>
        <v>70.98</v>
      </c>
      <c r="D27" s="25">
        <f>$D$15+(2*$D$33)+(2*'Baze PRET'!$J$10)</f>
        <v>39.042210624999996</v>
      </c>
      <c r="E27" s="26">
        <f t="shared" si="2"/>
        <v>46.460230643749995</v>
      </c>
      <c r="F27" s="38"/>
      <c r="G27" s="25">
        <f t="shared" si="3"/>
        <v>0</v>
      </c>
    </row>
    <row r="28" spans="2:7" ht="14.25">
      <c r="B28" s="24" t="s">
        <v>180</v>
      </c>
      <c r="C28" s="25">
        <f>$C$15+(2*$C$33)+(3*$C$32)</f>
        <v>75.789999999999992</v>
      </c>
      <c r="D28" s="25">
        <f>$D$15+(2*$D$33)+(3*'Baze PRET'!$J$10)</f>
        <v>41.688260624999998</v>
      </c>
      <c r="E28" s="26">
        <f t="shared" si="2"/>
        <v>49.609030143749997</v>
      </c>
      <c r="F28" s="38"/>
      <c r="G28" s="25">
        <f t="shared" si="3"/>
        <v>0</v>
      </c>
    </row>
    <row r="29" spans="2:7" ht="14.25">
      <c r="B29" s="24" t="s">
        <v>181</v>
      </c>
      <c r="C29" s="25">
        <f>$C$15+(2*$C$33)+(4*$C$32)</f>
        <v>80.599999999999994</v>
      </c>
      <c r="D29" s="25">
        <f>$D$15+(2*$D$33)+(4*'Baze PRET'!$J$10)</f>
        <v>44.334310624999993</v>
      </c>
      <c r="E29" s="26">
        <f t="shared" si="2"/>
        <v>52.757829643749993</v>
      </c>
      <c r="F29" s="38"/>
      <c r="G29" s="25">
        <f t="shared" si="3"/>
        <v>0</v>
      </c>
    </row>
    <row r="30" spans="2:7" ht="14.25">
      <c r="B30" s="24" t="s">
        <v>182</v>
      </c>
      <c r="C30" s="25">
        <f>$C$15+(3*$C$33)</f>
        <v>75.789999999999992</v>
      </c>
      <c r="D30" s="25">
        <f>$D$15+(3*$D$33)</f>
        <v>41.687091874999993</v>
      </c>
      <c r="E30" s="26">
        <f t="shared" si="2"/>
        <v>49.607639331249992</v>
      </c>
      <c r="F30" s="38"/>
      <c r="G30" s="25">
        <f t="shared" si="3"/>
        <v>0</v>
      </c>
    </row>
    <row r="31" spans="2:7" ht="14.25">
      <c r="B31" s="24"/>
      <c r="C31" s="25"/>
      <c r="D31" s="25"/>
      <c r="E31" s="26"/>
      <c r="F31" s="38"/>
      <c r="G31" s="25"/>
    </row>
    <row r="32" spans="2:7" ht="14.25">
      <c r="B32" s="24" t="s">
        <v>183</v>
      </c>
      <c r="C32" s="25">
        <v>4.8099999999999996</v>
      </c>
      <c r="D32" s="25">
        <f>'Baze PRET'!J10</f>
        <v>2.6460499999999993</v>
      </c>
      <c r="E32" s="26">
        <f t="shared" si="0"/>
        <v>3.1487994999999991</v>
      </c>
      <c r="F32" s="38"/>
      <c r="G32" s="25">
        <f t="shared" si="1"/>
        <v>0</v>
      </c>
    </row>
    <row r="33" spans="2:7" ht="14.25">
      <c r="B33" s="24" t="s">
        <v>184</v>
      </c>
      <c r="C33" s="25">
        <v>14.43</v>
      </c>
      <c r="D33" s="25">
        <f>'Baze PRET'!J11</f>
        <v>7.9369812499999988</v>
      </c>
      <c r="E33" s="26">
        <f t="shared" si="0"/>
        <v>9.4450076874999986</v>
      </c>
      <c r="F33" s="38"/>
      <c r="G33" s="25">
        <f t="shared" si="1"/>
        <v>0</v>
      </c>
    </row>
    <row r="34" spans="2:7" ht="14.25">
      <c r="B34" s="24"/>
      <c r="C34" s="25"/>
      <c r="D34" s="25"/>
      <c r="E34" s="26"/>
      <c r="F34" s="38"/>
      <c r="G34" s="25"/>
    </row>
    <row r="35" spans="2:7" ht="14.25">
      <c r="B35" s="42" t="s">
        <v>197</v>
      </c>
      <c r="C35" s="25"/>
      <c r="D35" s="25"/>
      <c r="E35" s="26"/>
      <c r="F35" s="38"/>
      <c r="G35" s="25"/>
    </row>
    <row r="36" spans="2:7" ht="14.25">
      <c r="B36" s="27" t="s">
        <v>224</v>
      </c>
      <c r="C36" s="25"/>
      <c r="D36" s="25"/>
      <c r="E36" s="26"/>
      <c r="F36" s="38"/>
      <c r="G36" s="25"/>
    </row>
    <row r="37" spans="2:7" ht="14.25">
      <c r="B37" s="24" t="s">
        <v>221</v>
      </c>
      <c r="C37" s="25">
        <v>19.64</v>
      </c>
      <c r="D37" s="25">
        <f>'Baze PRET'!$J$18+'Baze PRET'!$J$21</f>
        <v>10.799249999999999</v>
      </c>
      <c r="E37" s="26">
        <f t="shared" ref="E37:E56" si="4">D37*1.19</f>
        <v>12.851107499999998</v>
      </c>
      <c r="F37" s="38"/>
      <c r="G37" s="25">
        <f t="shared" si="1"/>
        <v>0</v>
      </c>
    </row>
    <row r="38" spans="2:7" ht="14.25">
      <c r="B38" s="24" t="s">
        <v>220</v>
      </c>
      <c r="C38" s="25">
        <v>20.66</v>
      </c>
      <c r="D38" s="25">
        <f>'Baze PRET'!$J$19+'Baze PRET'!$J$21</f>
        <v>11.360249999999999</v>
      </c>
      <c r="E38" s="26">
        <f t="shared" si="4"/>
        <v>13.518697499999998</v>
      </c>
      <c r="F38" s="38"/>
      <c r="G38" s="25">
        <f t="shared" si="1"/>
        <v>0</v>
      </c>
    </row>
    <row r="39" spans="2:7" ht="14.25">
      <c r="B39" s="24" t="s">
        <v>219</v>
      </c>
      <c r="C39" s="25">
        <f>C38+C55</f>
        <v>25.47</v>
      </c>
      <c r="D39" s="25">
        <f>$D$38+(0*$D$56)+(1*'Baze PRET'!$J$10)</f>
        <v>14.006299999999998</v>
      </c>
      <c r="E39" s="26">
        <f t="shared" si="4"/>
        <v>16.667496999999997</v>
      </c>
      <c r="F39" s="38"/>
      <c r="G39" s="25">
        <f t="shared" si="1"/>
        <v>0</v>
      </c>
    </row>
    <row r="40" spans="2:7" ht="14.25">
      <c r="B40" s="24" t="s">
        <v>218</v>
      </c>
      <c r="C40" s="25">
        <f>C38+(2*C55)</f>
        <v>30.28</v>
      </c>
      <c r="D40" s="25">
        <f>$D$38+(0*$D$56)+(2*'Baze PRET'!$J$10)</f>
        <v>16.652349999999998</v>
      </c>
      <c r="E40" s="26">
        <f t="shared" si="4"/>
        <v>19.816296499999996</v>
      </c>
      <c r="F40" s="38"/>
      <c r="G40" s="25">
        <f t="shared" si="1"/>
        <v>0</v>
      </c>
    </row>
    <row r="41" spans="2:7" ht="14.25">
      <c r="B41" s="24" t="s">
        <v>217</v>
      </c>
      <c r="C41" s="25">
        <f>C38+(3*C55)</f>
        <v>35.090000000000003</v>
      </c>
      <c r="D41" s="25">
        <f>$D$38+(0*$D$56)+(3*'Baze PRET'!$J$10)</f>
        <v>19.298399999999997</v>
      </c>
      <c r="E41" s="26">
        <f t="shared" si="4"/>
        <v>22.965095999999996</v>
      </c>
      <c r="F41" s="38"/>
      <c r="G41" s="25">
        <f t="shared" si="1"/>
        <v>0</v>
      </c>
    </row>
    <row r="42" spans="2:7" ht="14.25">
      <c r="B42" s="24" t="s">
        <v>216</v>
      </c>
      <c r="C42" s="25">
        <f>C38+(4*C55)</f>
        <v>39.9</v>
      </c>
      <c r="D42" s="25">
        <f>$D$38+(0*$D$56)+(4*'Baze PRET'!$J$10)</f>
        <v>21.944449999999996</v>
      </c>
      <c r="E42" s="26">
        <f t="shared" si="4"/>
        <v>26.113895499999995</v>
      </c>
      <c r="F42" s="38"/>
      <c r="G42" s="25">
        <f t="shared" si="1"/>
        <v>0</v>
      </c>
    </row>
    <row r="43" spans="2:7" ht="14.25">
      <c r="B43" s="24" t="s">
        <v>215</v>
      </c>
      <c r="C43" s="25">
        <f>C38+C56</f>
        <v>35.090000000000003</v>
      </c>
      <c r="D43" s="25">
        <f>$D$38+(1*$D$56)+(0*'Baze PRET'!$J$10)</f>
        <v>19.297231249999996</v>
      </c>
      <c r="E43" s="26">
        <f t="shared" si="4"/>
        <v>22.963705187499993</v>
      </c>
      <c r="F43" s="38"/>
      <c r="G43" s="25">
        <f t="shared" si="1"/>
        <v>0</v>
      </c>
    </row>
    <row r="44" spans="2:7" ht="14.25">
      <c r="B44" s="24" t="s">
        <v>185</v>
      </c>
      <c r="C44" s="25">
        <f>$C$38+(1*$C$56)+(1*$C$55)</f>
        <v>39.900000000000006</v>
      </c>
      <c r="D44" s="25">
        <f>$D$38+(1*$D$56)+(1*'Baze PRET'!$J$10)</f>
        <v>21.943281249999995</v>
      </c>
      <c r="E44" s="26">
        <f t="shared" ref="E44:E53" si="5">D44*1.19</f>
        <v>26.112504687499992</v>
      </c>
      <c r="F44" s="38"/>
      <c r="G44" s="25">
        <f t="shared" ref="G44:G53" si="6">D44*F44</f>
        <v>0</v>
      </c>
    </row>
    <row r="45" spans="2:7" ht="14.25">
      <c r="B45" s="24" t="s">
        <v>186</v>
      </c>
      <c r="C45" s="25">
        <f>$C$38+(1*$C$56)+(2*$C$55)</f>
        <v>44.71</v>
      </c>
      <c r="D45" s="25">
        <f>$D$38+(1*$D$56)+(2*'Baze PRET'!$J$10)</f>
        <v>24.589331249999994</v>
      </c>
      <c r="E45" s="26">
        <f t="shared" si="5"/>
        <v>29.261304187499992</v>
      </c>
      <c r="F45" s="38"/>
      <c r="G45" s="25">
        <f t="shared" si="6"/>
        <v>0</v>
      </c>
    </row>
    <row r="46" spans="2:7" ht="14.25">
      <c r="B46" s="24" t="s">
        <v>187</v>
      </c>
      <c r="C46" s="25">
        <f>$C$38+(1*$C$56)+(3*$C$55)</f>
        <v>49.52</v>
      </c>
      <c r="D46" s="25">
        <f>$D$38+(1*$D$56)+(3*'Baze PRET'!$J$10)</f>
        <v>27.235381249999996</v>
      </c>
      <c r="E46" s="26">
        <f t="shared" si="5"/>
        <v>32.410103687499991</v>
      </c>
      <c r="F46" s="38"/>
      <c r="G46" s="25">
        <f t="shared" si="6"/>
        <v>0</v>
      </c>
    </row>
    <row r="47" spans="2:7" ht="14.25">
      <c r="B47" s="24" t="s">
        <v>188</v>
      </c>
      <c r="C47" s="25">
        <f>$C$38+(1*$C$56)+(4*$C$55)</f>
        <v>54.33</v>
      </c>
      <c r="D47" s="25">
        <f>$D$38+(1*$D$56)+(4*'Baze PRET'!$J$10)</f>
        <v>29.881431249999991</v>
      </c>
      <c r="E47" s="26">
        <f t="shared" si="5"/>
        <v>35.558903187499986</v>
      </c>
      <c r="F47" s="38"/>
      <c r="G47" s="25">
        <f t="shared" si="6"/>
        <v>0</v>
      </c>
    </row>
    <row r="48" spans="2:7" ht="14.25">
      <c r="B48" s="24" t="s">
        <v>189</v>
      </c>
      <c r="C48" s="25">
        <f>$C$38+(2*$C$56)</f>
        <v>49.519999999999996</v>
      </c>
      <c r="D48" s="25">
        <f>$D$38+(2*$D$56)+(0*'Baze PRET'!$J$10)</f>
        <v>27.234212499999998</v>
      </c>
      <c r="E48" s="26">
        <f t="shared" si="5"/>
        <v>32.408712874999999</v>
      </c>
      <c r="F48" s="38"/>
      <c r="G48" s="25">
        <f t="shared" si="6"/>
        <v>0</v>
      </c>
    </row>
    <row r="49" spans="2:7" ht="14.25">
      <c r="B49" s="24" t="s">
        <v>190</v>
      </c>
      <c r="C49" s="25">
        <f>$C$38+(2*$C$56)+(1*$C$55)</f>
        <v>54.33</v>
      </c>
      <c r="D49" s="25">
        <f>$D$38+(2*$D$56)+(1*'Baze PRET'!$J$10)</f>
        <v>29.880262499999997</v>
      </c>
      <c r="E49" s="26">
        <f t="shared" si="5"/>
        <v>35.557512374999995</v>
      </c>
      <c r="F49" s="38"/>
      <c r="G49" s="25">
        <f t="shared" si="6"/>
        <v>0</v>
      </c>
    </row>
    <row r="50" spans="2:7" ht="14.25">
      <c r="B50" s="24" t="s">
        <v>191</v>
      </c>
      <c r="C50" s="25">
        <f>$C$38+(2*$C$56)+(2*$C$55)</f>
        <v>59.139999999999993</v>
      </c>
      <c r="D50" s="25">
        <f>$D$38+(2*$D$56)+(2*'Baze PRET'!$J$10)</f>
        <v>32.526312499999996</v>
      </c>
      <c r="E50" s="26">
        <f t="shared" si="5"/>
        <v>38.70631187499999</v>
      </c>
      <c r="F50" s="38"/>
      <c r="G50" s="25">
        <f t="shared" si="6"/>
        <v>0</v>
      </c>
    </row>
    <row r="51" spans="2:7" ht="14.25">
      <c r="B51" s="24" t="s">
        <v>192</v>
      </c>
      <c r="C51" s="25">
        <f>$C$38+(2*$C$56)+(3*$C$55)</f>
        <v>63.949999999999996</v>
      </c>
      <c r="D51" s="25">
        <f>$D$38+(2*$D$56)+(3*'Baze PRET'!$J$10)</f>
        <v>35.172362499999998</v>
      </c>
      <c r="E51" s="26">
        <f t="shared" si="5"/>
        <v>41.855111374999993</v>
      </c>
      <c r="F51" s="38"/>
      <c r="G51" s="25">
        <f t="shared" si="6"/>
        <v>0</v>
      </c>
    </row>
    <row r="52" spans="2:7" ht="14.25">
      <c r="B52" s="24" t="s">
        <v>193</v>
      </c>
      <c r="C52" s="25">
        <f>$C$38+(2*$C$56)+(4*$C$55)</f>
        <v>68.759999999999991</v>
      </c>
      <c r="D52" s="25">
        <f>$D$38+(2*$D$56)+(4*'Baze PRET'!$J$10)</f>
        <v>37.818412499999994</v>
      </c>
      <c r="E52" s="26">
        <f t="shared" si="5"/>
        <v>45.003910874999988</v>
      </c>
      <c r="F52" s="38"/>
      <c r="G52" s="25">
        <f t="shared" si="6"/>
        <v>0</v>
      </c>
    </row>
    <row r="53" spans="2:7" ht="14.25">
      <c r="B53" s="24" t="s">
        <v>194</v>
      </c>
      <c r="C53" s="25">
        <f>$C$38+(3*$C$56)</f>
        <v>63.95</v>
      </c>
      <c r="D53" s="25">
        <f>$D$38+(3*$D$56)+(0*'Baze PRET'!$J$10)</f>
        <v>35.171193749999993</v>
      </c>
      <c r="E53" s="26">
        <f t="shared" si="5"/>
        <v>41.853720562499987</v>
      </c>
      <c r="F53" s="38"/>
      <c r="G53" s="25">
        <f t="shared" si="6"/>
        <v>0</v>
      </c>
    </row>
    <row r="54" spans="2:7" ht="14.25">
      <c r="B54" s="24"/>
      <c r="C54" s="25"/>
      <c r="D54" s="25"/>
      <c r="E54" s="26"/>
      <c r="F54" s="38"/>
      <c r="G54" s="25"/>
    </row>
    <row r="55" spans="2:7" ht="14.25">
      <c r="B55" s="24" t="s">
        <v>183</v>
      </c>
      <c r="C55" s="25">
        <v>4.8099999999999996</v>
      </c>
      <c r="D55" s="25">
        <f>'Baze PRET'!J10</f>
        <v>2.6460499999999993</v>
      </c>
      <c r="E55" s="26">
        <f t="shared" si="4"/>
        <v>3.1487994999999991</v>
      </c>
      <c r="F55" s="38"/>
      <c r="G55" s="25">
        <f t="shared" si="1"/>
        <v>0</v>
      </c>
    </row>
    <row r="56" spans="2:7" ht="14.25">
      <c r="B56" s="24" t="s">
        <v>184</v>
      </c>
      <c r="C56" s="25">
        <v>14.43</v>
      </c>
      <c r="D56" s="25">
        <f>'Baze PRET'!J11</f>
        <v>7.9369812499999988</v>
      </c>
      <c r="E56" s="26">
        <f t="shared" si="4"/>
        <v>9.4450076874999986</v>
      </c>
      <c r="F56" s="38"/>
      <c r="G56" s="25">
        <f t="shared" si="1"/>
        <v>0</v>
      </c>
    </row>
    <row r="57" spans="2:7" ht="14.25">
      <c r="B57" s="24"/>
      <c r="C57" s="25"/>
      <c r="D57" s="25"/>
      <c r="E57" s="26"/>
      <c r="F57" s="38"/>
      <c r="G57" s="25"/>
    </row>
    <row r="58" spans="2:7" s="47" customFormat="1" ht="25.5" customHeight="1">
      <c r="B58" s="43" t="s">
        <v>196</v>
      </c>
      <c r="C58" s="44"/>
      <c r="D58" s="44"/>
      <c r="E58" s="45"/>
      <c r="F58" s="46"/>
      <c r="G58" s="44"/>
    </row>
    <row r="59" spans="2:7" ht="14.25">
      <c r="B59" s="21" t="s">
        <v>9</v>
      </c>
      <c r="C59" s="22"/>
      <c r="D59" s="22"/>
      <c r="E59" s="23"/>
      <c r="F59" s="38"/>
      <c r="G59" s="25"/>
    </row>
    <row r="60" spans="2:7" ht="14.25">
      <c r="B60" s="24" t="s">
        <v>198</v>
      </c>
      <c r="C60" s="25">
        <v>31.46</v>
      </c>
      <c r="D60" s="25">
        <f>'Baze PRET'!$J$8+'Baze PRET'!$J$13</f>
        <v>17.301123124999997</v>
      </c>
      <c r="E60" s="26">
        <f t="shared" ref="E60:E76" si="7">D60*1.19</f>
        <v>20.588336518749994</v>
      </c>
      <c r="F60" s="38"/>
      <c r="G60" s="25">
        <f t="shared" ref="G60:G76" si="8">D60*F60</f>
        <v>0</v>
      </c>
    </row>
    <row r="61" spans="2:7" ht="14.25">
      <c r="B61" s="24" t="s">
        <v>199</v>
      </c>
      <c r="C61" s="25">
        <v>32.5</v>
      </c>
      <c r="D61" s="25">
        <f>'Baze PRET'!$J$9+'Baze PRET'!$J$13</f>
        <v>17.876148125</v>
      </c>
      <c r="E61" s="26">
        <f t="shared" si="7"/>
        <v>21.272616268749999</v>
      </c>
      <c r="F61" s="38"/>
      <c r="G61" s="25">
        <f t="shared" si="8"/>
        <v>0</v>
      </c>
    </row>
    <row r="62" spans="2:7" ht="14.25">
      <c r="B62" s="24" t="s">
        <v>200</v>
      </c>
      <c r="C62" s="25">
        <f>$C$15+(1*$C$32)</f>
        <v>37.31</v>
      </c>
      <c r="D62" s="25">
        <f>$D$15+(0*$D$33)+(1*'Baze PRET'!$J$10)</f>
        <v>20.522198124999999</v>
      </c>
      <c r="E62" s="26">
        <f t="shared" si="7"/>
        <v>24.421415768749998</v>
      </c>
      <c r="F62" s="38"/>
      <c r="G62" s="25">
        <f t="shared" si="8"/>
        <v>0</v>
      </c>
    </row>
    <row r="63" spans="2:7" ht="14.25">
      <c r="B63" s="24" t="s">
        <v>201</v>
      </c>
      <c r="C63" s="25">
        <f>$C$15+(2*$C$32)</f>
        <v>42.12</v>
      </c>
      <c r="D63" s="25">
        <f>$D$15+(0*$D$33)+(2*'Baze PRET'!$J$10)</f>
        <v>23.168248124999998</v>
      </c>
      <c r="E63" s="26">
        <f t="shared" si="7"/>
        <v>27.570215268749998</v>
      </c>
      <c r="F63" s="38"/>
      <c r="G63" s="25">
        <f t="shared" si="8"/>
        <v>0</v>
      </c>
    </row>
    <row r="64" spans="2:7" ht="14.25">
      <c r="B64" s="24" t="s">
        <v>202</v>
      </c>
      <c r="C64" s="25">
        <f>$C$15+(3*$C$32)</f>
        <v>46.93</v>
      </c>
      <c r="D64" s="25">
        <f>$D$15+(0*$D$33)+(3*'Baze PRET'!$J$10)</f>
        <v>25.814298125000001</v>
      </c>
      <c r="E64" s="26">
        <f t="shared" si="7"/>
        <v>30.71901476875</v>
      </c>
      <c r="F64" s="38"/>
      <c r="G64" s="25">
        <f t="shared" si="8"/>
        <v>0</v>
      </c>
    </row>
    <row r="65" spans="2:7" ht="14.25">
      <c r="B65" s="24" t="s">
        <v>203</v>
      </c>
      <c r="C65" s="25">
        <f>$C$15+(4*$C$32)</f>
        <v>51.739999999999995</v>
      </c>
      <c r="D65" s="25">
        <f>$D$15+(0*$D$33)+(4*'Baze PRET'!$J$10)</f>
        <v>28.460348124999996</v>
      </c>
      <c r="E65" s="26">
        <f t="shared" si="7"/>
        <v>33.867814268749996</v>
      </c>
      <c r="F65" s="38"/>
      <c r="G65" s="25">
        <f t="shared" si="8"/>
        <v>0</v>
      </c>
    </row>
    <row r="66" spans="2:7" ht="14.25">
      <c r="B66" s="24" t="s">
        <v>204</v>
      </c>
      <c r="C66" s="25">
        <f>$C$15+$C$33</f>
        <v>46.93</v>
      </c>
      <c r="D66" s="25">
        <f>$D$15+(1*$D$33)+(0*'Baze PRET'!$J$10)</f>
        <v>25.813129374999999</v>
      </c>
      <c r="E66" s="26">
        <f t="shared" si="7"/>
        <v>30.717623956249998</v>
      </c>
      <c r="F66" s="38"/>
      <c r="G66" s="25">
        <f t="shared" si="8"/>
        <v>0</v>
      </c>
    </row>
    <row r="67" spans="2:7" ht="14.25">
      <c r="B67" s="24" t="s">
        <v>205</v>
      </c>
      <c r="C67" s="25">
        <f>$C$15+$C$33+(1*$C$32)</f>
        <v>51.74</v>
      </c>
      <c r="D67" s="25">
        <f>$D$15+(1*$D$33)+(1*'Baze PRET'!$J$10)</f>
        <v>28.459179374999998</v>
      </c>
      <c r="E67" s="26">
        <f t="shared" si="7"/>
        <v>33.866423456249997</v>
      </c>
      <c r="F67" s="38"/>
      <c r="G67" s="25">
        <f t="shared" si="8"/>
        <v>0</v>
      </c>
    </row>
    <row r="68" spans="2:7" ht="14.25">
      <c r="B68" s="24" t="s">
        <v>206</v>
      </c>
      <c r="C68" s="25">
        <f>$C$15+$C$33+(2*$C$32)</f>
        <v>56.55</v>
      </c>
      <c r="D68" s="25">
        <f>$D$15+(1*$D$33)+(2*'Baze PRET'!$J$10)</f>
        <v>31.105229374999997</v>
      </c>
      <c r="E68" s="26">
        <f t="shared" si="7"/>
        <v>37.015222956249993</v>
      </c>
      <c r="F68" s="38"/>
      <c r="G68" s="25">
        <f t="shared" si="8"/>
        <v>0</v>
      </c>
    </row>
    <row r="69" spans="2:7" ht="14.25">
      <c r="B69" s="24" t="s">
        <v>207</v>
      </c>
      <c r="C69" s="25">
        <f>$C$15+$C$33+(3*$C$32)</f>
        <v>61.36</v>
      </c>
      <c r="D69" s="25">
        <f>$D$15+(1*$D$33)+(3*'Baze PRET'!$J$10)</f>
        <v>33.751279374999996</v>
      </c>
      <c r="E69" s="26">
        <f t="shared" si="7"/>
        <v>40.164022456249995</v>
      </c>
      <c r="F69" s="38"/>
      <c r="G69" s="25">
        <f t="shared" si="8"/>
        <v>0</v>
      </c>
    </row>
    <row r="70" spans="2:7" ht="14.25">
      <c r="B70" s="24" t="s">
        <v>208</v>
      </c>
      <c r="C70" s="25">
        <f>$C$15+$C$33+(4*$C$32)</f>
        <v>66.17</v>
      </c>
      <c r="D70" s="25">
        <f>$D$15+(1*$D$33)+(4*'Baze PRET'!$J$10)</f>
        <v>36.397329374999998</v>
      </c>
      <c r="E70" s="26">
        <f t="shared" si="7"/>
        <v>43.312821956249998</v>
      </c>
      <c r="F70" s="38"/>
      <c r="G70" s="25">
        <f t="shared" si="8"/>
        <v>0</v>
      </c>
    </row>
    <row r="71" spans="2:7" ht="14.25">
      <c r="B71" s="24" t="s">
        <v>209</v>
      </c>
      <c r="C71" s="25">
        <f>$C$15+(2*$C$33)</f>
        <v>61.36</v>
      </c>
      <c r="D71" s="25">
        <f>$D$15+(2*$D$33)+(0*'Baze PRET'!$J$10)</f>
        <v>33.750110624999998</v>
      </c>
      <c r="E71" s="26">
        <f t="shared" si="7"/>
        <v>40.162631643749997</v>
      </c>
      <c r="F71" s="38"/>
      <c r="G71" s="25">
        <f t="shared" si="8"/>
        <v>0</v>
      </c>
    </row>
    <row r="72" spans="2:7" ht="14.25">
      <c r="B72" s="24" t="s">
        <v>210</v>
      </c>
      <c r="C72" s="25">
        <f>$C$15+(2*$C$33)+(1*$C$32)</f>
        <v>66.17</v>
      </c>
      <c r="D72" s="25">
        <f>$D$15+(2*$D$33)+(1*'Baze PRET'!$J$10)</f>
        <v>36.396160625</v>
      </c>
      <c r="E72" s="26">
        <f t="shared" si="7"/>
        <v>43.311431143749999</v>
      </c>
      <c r="F72" s="38"/>
      <c r="G72" s="25">
        <f t="shared" si="8"/>
        <v>0</v>
      </c>
    </row>
    <row r="73" spans="2:7" ht="14.25">
      <c r="B73" s="24" t="s">
        <v>211</v>
      </c>
      <c r="C73" s="25">
        <f>$C$15+(2*$C$33)+(2*$C$32)</f>
        <v>70.98</v>
      </c>
      <c r="D73" s="25">
        <f>$D$15+(2*$D$33)+(2*'Baze PRET'!$J$10)</f>
        <v>39.042210624999996</v>
      </c>
      <c r="E73" s="26">
        <f t="shared" si="7"/>
        <v>46.460230643749995</v>
      </c>
      <c r="F73" s="38"/>
      <c r="G73" s="25">
        <f t="shared" si="8"/>
        <v>0</v>
      </c>
    </row>
    <row r="74" spans="2:7" ht="14.25">
      <c r="B74" s="24" t="s">
        <v>212</v>
      </c>
      <c r="C74" s="25">
        <f>$C$15+(2*$C$33)+(3*$C$32)</f>
        <v>75.789999999999992</v>
      </c>
      <c r="D74" s="25">
        <f>$D$15+(2*$D$33)+(3*'Baze PRET'!$J$10)</f>
        <v>41.688260624999998</v>
      </c>
      <c r="E74" s="26">
        <f t="shared" si="7"/>
        <v>49.609030143749997</v>
      </c>
      <c r="F74" s="38"/>
      <c r="G74" s="25">
        <f t="shared" si="8"/>
        <v>0</v>
      </c>
    </row>
    <row r="75" spans="2:7" ht="14.25">
      <c r="B75" s="24" t="s">
        <v>213</v>
      </c>
      <c r="C75" s="25">
        <f>$C$15+(2*$C$33)+(4*$C$32)</f>
        <v>80.599999999999994</v>
      </c>
      <c r="D75" s="25">
        <f>$D$15+(2*$D$33)+(4*'Baze PRET'!$J$10)</f>
        <v>44.334310624999993</v>
      </c>
      <c r="E75" s="26">
        <f t="shared" si="7"/>
        <v>52.757829643749993</v>
      </c>
      <c r="F75" s="38"/>
      <c r="G75" s="25">
        <f t="shared" si="8"/>
        <v>0</v>
      </c>
    </row>
    <row r="76" spans="2:7" ht="14.25">
      <c r="B76" s="24" t="s">
        <v>214</v>
      </c>
      <c r="C76" s="25">
        <f>$C$15+(3*$C$33)</f>
        <v>75.789999999999992</v>
      </c>
      <c r="D76" s="25">
        <f>$D$15+(3*$D$33)</f>
        <v>41.687091874999993</v>
      </c>
      <c r="E76" s="26">
        <f t="shared" si="7"/>
        <v>49.607639331249992</v>
      </c>
      <c r="F76" s="38"/>
      <c r="G76" s="25">
        <f t="shared" si="8"/>
        <v>0</v>
      </c>
    </row>
    <row r="77" spans="2:7" ht="14.25">
      <c r="B77" s="24"/>
      <c r="C77" s="25"/>
      <c r="D77" s="25"/>
      <c r="E77" s="26"/>
      <c r="F77" s="38"/>
      <c r="G77" s="25"/>
    </row>
    <row r="78" spans="2:7" ht="14.25">
      <c r="B78" s="24" t="s">
        <v>183</v>
      </c>
      <c r="C78" s="25">
        <v>4.8099999999999996</v>
      </c>
      <c r="D78" s="25">
        <f>'Baze PRET'!J55</f>
        <v>179.56768500000004</v>
      </c>
      <c r="E78" s="26">
        <f t="shared" ref="E78:E79" si="9">D78*1.19</f>
        <v>213.68554515000002</v>
      </c>
      <c r="F78" s="38"/>
      <c r="G78" s="25">
        <f t="shared" ref="G78:G79" si="10">D78*F78</f>
        <v>0</v>
      </c>
    </row>
    <row r="79" spans="2:7" ht="14.25">
      <c r="B79" s="24" t="s">
        <v>184</v>
      </c>
      <c r="C79" s="25">
        <v>14.43</v>
      </c>
      <c r="D79" s="25">
        <f>'Baze PRET'!J56</f>
        <v>179.56768500000004</v>
      </c>
      <c r="E79" s="26">
        <f t="shared" si="9"/>
        <v>213.68554515000002</v>
      </c>
      <c r="F79" s="38"/>
      <c r="G79" s="25">
        <f t="shared" si="10"/>
        <v>0</v>
      </c>
    </row>
    <row r="80" spans="2:7" ht="14.25">
      <c r="B80" s="24"/>
      <c r="C80" s="25"/>
      <c r="D80" s="25"/>
      <c r="E80" s="26"/>
      <c r="F80" s="38"/>
      <c r="G80" s="25"/>
    </row>
    <row r="81" spans="2:7" s="47" customFormat="1" ht="25.5" customHeight="1">
      <c r="B81" s="27" t="s">
        <v>13</v>
      </c>
      <c r="C81" s="25"/>
      <c r="D81" s="25"/>
      <c r="E81" s="26"/>
      <c r="F81" s="38"/>
      <c r="G81" s="25"/>
    </row>
    <row r="82" spans="2:7" ht="14.25">
      <c r="B82" s="24" t="s">
        <v>14</v>
      </c>
      <c r="C82" s="25">
        <v>8.4659999999999993</v>
      </c>
      <c r="D82" s="25">
        <f>'Baze PRET'!J40</f>
        <v>4.656299999999999</v>
      </c>
      <c r="E82" s="26">
        <f>D82*1.19</f>
        <v>5.5409969999999982</v>
      </c>
      <c r="F82" s="38"/>
      <c r="G82" s="25">
        <f t="shared" si="1"/>
        <v>0</v>
      </c>
    </row>
    <row r="83" spans="2:7" ht="14.25">
      <c r="B83" s="24" t="s">
        <v>15</v>
      </c>
      <c r="C83" s="25">
        <v>8.4659999999999993</v>
      </c>
      <c r="D83" s="25">
        <f>'Baze PRET'!J41</f>
        <v>4.656299999999999</v>
      </c>
      <c r="E83" s="26">
        <f>D83*1.19</f>
        <v>5.5409969999999982</v>
      </c>
      <c r="F83" s="38"/>
      <c r="G83" s="25">
        <f t="shared" si="1"/>
        <v>0</v>
      </c>
    </row>
    <row r="84" spans="2:7" ht="14.25">
      <c r="B84" s="24" t="s">
        <v>16</v>
      </c>
      <c r="C84" s="25">
        <v>4.59</v>
      </c>
      <c r="D84" s="25">
        <f>'Baze PRET'!J35</f>
        <v>2.5244999999999997</v>
      </c>
      <c r="E84" s="26">
        <f>D84*1.19</f>
        <v>3.0041549999999995</v>
      </c>
      <c r="F84" s="38"/>
      <c r="G84" s="25">
        <f t="shared" si="1"/>
        <v>0</v>
      </c>
    </row>
    <row r="85" spans="2:7" ht="14.25">
      <c r="B85" s="24"/>
      <c r="C85" s="25"/>
      <c r="D85" s="25"/>
      <c r="E85" s="26"/>
      <c r="F85" s="38"/>
      <c r="G85" s="25"/>
    </row>
    <row r="86" spans="2:7" ht="14.25">
      <c r="B86" s="27"/>
      <c r="C86" s="25"/>
      <c r="D86" s="25"/>
      <c r="E86" s="26"/>
      <c r="F86" s="38"/>
      <c r="G86" s="25"/>
    </row>
    <row r="87" spans="2:7" ht="14.25">
      <c r="B87" s="39" t="s">
        <v>195</v>
      </c>
      <c r="C87" s="25">
        <v>399.02399999999994</v>
      </c>
      <c r="D87" s="25">
        <f>'Baze PRET'!J16</f>
        <v>91.8</v>
      </c>
      <c r="E87" s="26">
        <f>D87*1.19</f>
        <v>109.24199999999999</v>
      </c>
      <c r="F87" s="38"/>
      <c r="G87" s="25">
        <f t="shared" si="1"/>
        <v>0</v>
      </c>
    </row>
    <row r="88" spans="2:7" ht="14.25">
      <c r="B88" s="24"/>
      <c r="C88" s="25"/>
      <c r="D88" s="25"/>
      <c r="E88" s="26"/>
      <c r="F88" s="38"/>
      <c r="G88" s="25"/>
    </row>
    <row r="89" spans="2:7" ht="14.25">
      <c r="B89" s="24" t="s">
        <v>18</v>
      </c>
      <c r="C89" s="25">
        <v>8.3875874999999986</v>
      </c>
      <c r="D89" s="25">
        <f>'Baze PRET'!J12</f>
        <v>4.6131731249999994</v>
      </c>
      <c r="E89" s="26">
        <f>D89*1.19</f>
        <v>5.4896760187499991</v>
      </c>
      <c r="F89" s="38"/>
      <c r="G89" s="25">
        <f t="shared" si="1"/>
        <v>0</v>
      </c>
    </row>
    <row r="90" spans="2:7" ht="14.25">
      <c r="B90" s="24" t="s">
        <v>19</v>
      </c>
      <c r="C90" s="25">
        <v>8.3875874999999986</v>
      </c>
      <c r="D90" s="25">
        <f>'Baze PRET'!J13</f>
        <v>4.6131731249999994</v>
      </c>
      <c r="E90" s="26">
        <f>D90*1.19</f>
        <v>5.4896760187499991</v>
      </c>
      <c r="F90" s="38"/>
      <c r="G90" s="25">
        <f t="shared" si="1"/>
        <v>0</v>
      </c>
    </row>
    <row r="91" spans="2:7" ht="14.25">
      <c r="B91" s="24" t="s">
        <v>20</v>
      </c>
      <c r="C91" s="25">
        <v>8.3875874999999986</v>
      </c>
      <c r="D91" s="25">
        <f>'Baze PRET'!J33</f>
        <v>4.6131731249999994</v>
      </c>
      <c r="E91" s="26">
        <f>D91*1.19</f>
        <v>5.4896760187499991</v>
      </c>
      <c r="F91" s="38"/>
      <c r="G91" s="25">
        <f t="shared" ref="G91:G137" si="11">D91*F91</f>
        <v>0</v>
      </c>
    </row>
    <row r="92" spans="2:7" ht="14.25">
      <c r="B92" s="24" t="s">
        <v>21</v>
      </c>
      <c r="C92" s="25">
        <v>4.59</v>
      </c>
      <c r="D92" s="25">
        <f>'Baze PRET'!J20</f>
        <v>2.5244999999999997</v>
      </c>
      <c r="E92" s="26">
        <f>D92*1.19</f>
        <v>3.0041549999999995</v>
      </c>
      <c r="F92" s="38"/>
      <c r="G92" s="25">
        <f t="shared" si="11"/>
        <v>0</v>
      </c>
    </row>
    <row r="93" spans="2:7" ht="14.25">
      <c r="B93" s="24" t="s">
        <v>22</v>
      </c>
      <c r="C93" s="25">
        <v>4.59</v>
      </c>
      <c r="D93" s="25">
        <f>'Baze PRET'!J21</f>
        <v>2.5244999999999997</v>
      </c>
      <c r="E93" s="26">
        <f>D93*1.19</f>
        <v>3.0041549999999995</v>
      </c>
      <c r="F93" s="38"/>
      <c r="G93" s="25">
        <f t="shared" si="11"/>
        <v>0</v>
      </c>
    </row>
    <row r="94" spans="2:7" ht="14.25">
      <c r="B94" s="24"/>
      <c r="C94" s="25"/>
      <c r="D94" s="25"/>
      <c r="E94" s="26"/>
      <c r="F94" s="38"/>
      <c r="G94" s="25"/>
    </row>
    <row r="95" spans="2:7" ht="14.25">
      <c r="B95" s="24" t="s">
        <v>23</v>
      </c>
      <c r="C95" s="25">
        <v>318.23999999999995</v>
      </c>
      <c r="D95" s="25">
        <f>'Baze PRET'!J25</f>
        <v>175.03199999999998</v>
      </c>
      <c r="E95" s="26">
        <f t="shared" ref="E95:E109" si="12">D95*1.19</f>
        <v>208.28807999999998</v>
      </c>
      <c r="F95" s="38"/>
      <c r="G95" s="25">
        <f t="shared" si="11"/>
        <v>0</v>
      </c>
    </row>
    <row r="96" spans="2:7" ht="14.25">
      <c r="B96" s="24" t="s">
        <v>24</v>
      </c>
      <c r="C96" s="25">
        <v>391.67999999999995</v>
      </c>
      <c r="D96" s="25">
        <f>'Baze PRET'!J26</f>
        <v>215.42399999999995</v>
      </c>
      <c r="E96" s="26">
        <f t="shared" si="12"/>
        <v>256.35455999999994</v>
      </c>
      <c r="F96" s="38"/>
      <c r="G96" s="25">
        <f t="shared" si="11"/>
        <v>0</v>
      </c>
    </row>
    <row r="97" spans="2:7" ht="14.25">
      <c r="B97" s="24" t="s">
        <v>25</v>
      </c>
      <c r="C97" s="25">
        <v>217.464</v>
      </c>
      <c r="D97" s="25">
        <f>'Baze PRET'!J27</f>
        <v>119.6052</v>
      </c>
      <c r="E97" s="26">
        <f t="shared" si="12"/>
        <v>142.33018799999999</v>
      </c>
      <c r="F97" s="38"/>
      <c r="G97" s="25">
        <f t="shared" si="11"/>
        <v>0</v>
      </c>
    </row>
    <row r="98" spans="2:7" ht="14.25">
      <c r="B98" s="24" t="s">
        <v>26</v>
      </c>
      <c r="C98" s="25">
        <v>103.63199999999999</v>
      </c>
      <c r="D98" s="25">
        <f>'Baze PRET'!J28</f>
        <v>56.997599999999998</v>
      </c>
      <c r="E98" s="26">
        <f t="shared" si="12"/>
        <v>67.82714399999999</v>
      </c>
      <c r="F98" s="38"/>
      <c r="G98" s="25">
        <f t="shared" si="11"/>
        <v>0</v>
      </c>
    </row>
    <row r="99" spans="2:7" ht="14.25">
      <c r="B99" s="24" t="s">
        <v>27</v>
      </c>
      <c r="C99" s="25">
        <v>257.85599999999999</v>
      </c>
      <c r="D99" s="25">
        <f>'Baze PRET'!J29</f>
        <v>141.82079999999999</v>
      </c>
      <c r="E99" s="26">
        <f t="shared" si="12"/>
        <v>168.76675199999997</v>
      </c>
      <c r="F99" s="38"/>
      <c r="G99" s="25">
        <f t="shared" si="11"/>
        <v>0</v>
      </c>
    </row>
    <row r="100" spans="2:7" ht="14.25">
      <c r="B100" s="24" t="s">
        <v>28</v>
      </c>
      <c r="C100" s="25">
        <v>257.85599999999999</v>
      </c>
      <c r="D100" s="25">
        <f>'Baze PRET'!J30</f>
        <v>141.82079999999999</v>
      </c>
      <c r="E100" s="26">
        <f t="shared" si="12"/>
        <v>168.76675199999997</v>
      </c>
      <c r="F100" s="38"/>
      <c r="G100" s="25">
        <f t="shared" si="11"/>
        <v>0</v>
      </c>
    </row>
    <row r="101" spans="2:7" ht="14.25">
      <c r="B101" s="24" t="s">
        <v>29</v>
      </c>
      <c r="C101" s="25">
        <v>105.51900000000001</v>
      </c>
      <c r="D101" s="25">
        <f>'Baze PRET'!J31</f>
        <v>58.035449999999997</v>
      </c>
      <c r="E101" s="26">
        <f t="shared" si="12"/>
        <v>69.062185499999998</v>
      </c>
      <c r="F101" s="38"/>
      <c r="G101" s="25">
        <f t="shared" si="11"/>
        <v>0</v>
      </c>
    </row>
    <row r="102" spans="2:7" ht="14.25">
      <c r="B102" s="24" t="s">
        <v>30</v>
      </c>
      <c r="C102" s="25">
        <v>6.6639999999999997</v>
      </c>
      <c r="D102" s="25">
        <f>'Baze PRET'!J32</f>
        <v>3.6651999999999996</v>
      </c>
      <c r="E102" s="26">
        <f t="shared" si="12"/>
        <v>4.3615879999999994</v>
      </c>
      <c r="F102" s="38"/>
      <c r="G102" s="25">
        <f t="shared" si="11"/>
        <v>0</v>
      </c>
    </row>
    <row r="103" spans="2:7" ht="14.25">
      <c r="B103" s="24" t="s">
        <v>20</v>
      </c>
      <c r="C103" s="25">
        <v>8.3875874999999986</v>
      </c>
      <c r="D103" s="25">
        <f>'Baze PRET'!J33</f>
        <v>4.6131731249999994</v>
      </c>
      <c r="E103" s="26">
        <f t="shared" si="12"/>
        <v>5.4896760187499991</v>
      </c>
      <c r="F103" s="38"/>
      <c r="G103" s="25">
        <f t="shared" si="11"/>
        <v>0</v>
      </c>
    </row>
    <row r="104" spans="2:7" ht="14.25">
      <c r="B104" s="24" t="s">
        <v>31</v>
      </c>
      <c r="C104" s="25">
        <v>9.2267500000000009</v>
      </c>
      <c r="D104" s="25">
        <f>'Baze PRET'!J34</f>
        <v>5.0747124999999995</v>
      </c>
      <c r="E104" s="26">
        <f t="shared" si="12"/>
        <v>6.0389078749999996</v>
      </c>
      <c r="F104" s="38"/>
      <c r="G104" s="25">
        <f t="shared" si="11"/>
        <v>0</v>
      </c>
    </row>
    <row r="105" spans="2:7" ht="14.25">
      <c r="B105" s="24" t="s">
        <v>32</v>
      </c>
      <c r="C105" s="25">
        <v>4.59</v>
      </c>
      <c r="D105" s="25">
        <f>'Baze PRET'!J35</f>
        <v>2.5244999999999997</v>
      </c>
      <c r="E105" s="26">
        <f t="shared" si="12"/>
        <v>3.0041549999999995</v>
      </c>
      <c r="F105" s="38"/>
      <c r="G105" s="25">
        <f t="shared" si="11"/>
        <v>0</v>
      </c>
    </row>
    <row r="106" spans="2:7" ht="14.25">
      <c r="B106" s="24" t="s">
        <v>33</v>
      </c>
      <c r="C106" s="25">
        <v>4.5634800000000002</v>
      </c>
      <c r="D106" s="25">
        <f>'Baze PRET'!J36</f>
        <v>4.3006259999999994</v>
      </c>
      <c r="E106" s="26">
        <f t="shared" si="12"/>
        <v>5.1177449399999988</v>
      </c>
      <c r="F106" s="38"/>
      <c r="G106" s="25">
        <f t="shared" si="11"/>
        <v>0</v>
      </c>
    </row>
    <row r="107" spans="2:7" ht="14.25">
      <c r="B107" s="24" t="s">
        <v>34</v>
      </c>
      <c r="C107" s="25">
        <v>1.22</v>
      </c>
      <c r="D107" s="25">
        <f>'Baze PRET'!J37</f>
        <v>0.67320000000000002</v>
      </c>
      <c r="E107" s="26">
        <f t="shared" si="12"/>
        <v>0.80110800000000004</v>
      </c>
      <c r="F107" s="38"/>
      <c r="G107" s="25">
        <f t="shared" si="11"/>
        <v>0</v>
      </c>
    </row>
    <row r="108" spans="2:7" ht="14.25">
      <c r="B108" s="24" t="s">
        <v>35</v>
      </c>
      <c r="C108" s="25">
        <v>3.26</v>
      </c>
      <c r="D108" s="25">
        <f>'Baze PRET'!J38</f>
        <v>1.7951999999999997</v>
      </c>
      <c r="E108" s="26">
        <f t="shared" si="12"/>
        <v>2.1362879999999995</v>
      </c>
      <c r="F108" s="38"/>
      <c r="G108" s="25">
        <f t="shared" si="11"/>
        <v>0</v>
      </c>
    </row>
    <row r="109" spans="2:7" ht="14.25">
      <c r="B109" s="24" t="s">
        <v>36</v>
      </c>
      <c r="C109" s="25">
        <v>3.52</v>
      </c>
      <c r="D109" s="25">
        <f>'Baze PRET'!J39</f>
        <v>1.9354499999999997</v>
      </c>
      <c r="E109" s="26">
        <f t="shared" si="12"/>
        <v>2.3031854999999997</v>
      </c>
      <c r="F109" s="38"/>
      <c r="G109" s="25">
        <f t="shared" si="11"/>
        <v>0</v>
      </c>
    </row>
    <row r="110" spans="2:7" ht="14.25">
      <c r="B110" s="24"/>
      <c r="C110" s="25"/>
      <c r="D110" s="25"/>
      <c r="E110" s="26"/>
      <c r="F110" s="38"/>
      <c r="G110" s="25"/>
    </row>
    <row r="111" spans="2:7" ht="14.25">
      <c r="B111" s="28" t="s">
        <v>37</v>
      </c>
      <c r="C111" s="25">
        <v>5.9159999999999995</v>
      </c>
      <c r="D111" s="25">
        <f>'Baze PRET'!J48</f>
        <v>3.2538</v>
      </c>
      <c r="E111" s="26">
        <f>D111*1.19</f>
        <v>3.8720219999999999</v>
      </c>
      <c r="F111" s="38"/>
      <c r="G111" s="25">
        <f t="shared" si="11"/>
        <v>0</v>
      </c>
    </row>
    <row r="112" spans="2:7" ht="14.25">
      <c r="B112" s="24"/>
      <c r="C112" s="25"/>
      <c r="D112" s="25"/>
      <c r="E112" s="26"/>
      <c r="F112" s="38"/>
      <c r="G112" s="25"/>
    </row>
    <row r="113" spans="2:7" ht="14.25">
      <c r="B113" s="27" t="s">
        <v>238</v>
      </c>
      <c r="C113" s="25"/>
      <c r="D113" s="25"/>
      <c r="E113" s="26"/>
      <c r="F113" s="38"/>
      <c r="G113" s="25"/>
    </row>
    <row r="114" spans="2:7" ht="14.25">
      <c r="B114" s="24"/>
      <c r="C114" s="25"/>
      <c r="D114" s="25"/>
      <c r="E114" s="26"/>
      <c r="F114" s="38"/>
      <c r="G114" s="25"/>
    </row>
    <row r="115" spans="2:7" ht="14.25">
      <c r="B115" s="1" t="s">
        <v>238</v>
      </c>
      <c r="C115" s="25">
        <v>153</v>
      </c>
      <c r="D115" s="25">
        <f>'Baze PRET'!J154</f>
        <v>84.149999999999991</v>
      </c>
      <c r="E115" s="26">
        <f t="shared" ref="E115:E124" si="13">D115*1.19</f>
        <v>100.13849999999998</v>
      </c>
      <c r="F115" s="38"/>
      <c r="G115" s="25">
        <f t="shared" ref="G115:G124" si="14">D115*F115</f>
        <v>0</v>
      </c>
    </row>
    <row r="116" spans="2:7" ht="14.25">
      <c r="B116" s="1" t="s">
        <v>239</v>
      </c>
      <c r="C116" s="25">
        <v>795.59999999999991</v>
      </c>
      <c r="D116" s="25">
        <f>'Baze PRET'!J155</f>
        <v>437.57999999999993</v>
      </c>
      <c r="E116" s="26">
        <f t="shared" si="13"/>
        <v>520.72019999999986</v>
      </c>
      <c r="F116" s="38"/>
      <c r="G116" s="25">
        <f t="shared" si="14"/>
        <v>0</v>
      </c>
    </row>
    <row r="117" spans="2:7" ht="14.25">
      <c r="B117" s="1" t="s">
        <v>240</v>
      </c>
      <c r="C117" s="25">
        <v>2423.52</v>
      </c>
      <c r="D117" s="25">
        <f>'Baze PRET'!J156</f>
        <v>1332.9359999999999</v>
      </c>
      <c r="E117" s="26">
        <f t="shared" si="13"/>
        <v>1586.1938399999999</v>
      </c>
      <c r="F117" s="38"/>
      <c r="G117" s="25">
        <f t="shared" si="14"/>
        <v>0</v>
      </c>
    </row>
    <row r="118" spans="2:7" ht="14.25">
      <c r="B118" s="1" t="s">
        <v>241</v>
      </c>
      <c r="C118" s="25">
        <v>266.83199999999999</v>
      </c>
      <c r="D118" s="25">
        <f>'Baze PRET'!J157</f>
        <v>146.7576</v>
      </c>
      <c r="E118" s="26">
        <f t="shared" si="13"/>
        <v>174.64154399999998</v>
      </c>
      <c r="F118" s="38">
        <v>0</v>
      </c>
      <c r="G118" s="25">
        <f t="shared" si="14"/>
        <v>0</v>
      </c>
    </row>
    <row r="119" spans="2:7" ht="14.25">
      <c r="B119" s="1" t="s">
        <v>242</v>
      </c>
      <c r="C119" s="25">
        <v>5508</v>
      </c>
      <c r="D119" s="25">
        <f>'Baze PRET'!J158</f>
        <v>3029.3999999999996</v>
      </c>
      <c r="E119" s="26">
        <f t="shared" si="13"/>
        <v>3604.9859999999994</v>
      </c>
      <c r="F119" s="38"/>
      <c r="G119" s="25">
        <f t="shared" si="14"/>
        <v>0</v>
      </c>
    </row>
    <row r="120" spans="2:7" ht="14.25">
      <c r="B120" s="1" t="s">
        <v>243</v>
      </c>
      <c r="C120" s="25">
        <v>605.88</v>
      </c>
      <c r="D120" s="25">
        <f>'Baze PRET'!J159</f>
        <v>333.23399999999998</v>
      </c>
      <c r="E120" s="26">
        <f t="shared" si="13"/>
        <v>396.54845999999998</v>
      </c>
      <c r="F120" s="38"/>
      <c r="G120" s="25">
        <f t="shared" si="14"/>
        <v>0</v>
      </c>
    </row>
    <row r="121" spans="2:7" ht="14.25">
      <c r="B121" s="1" t="s">
        <v>244</v>
      </c>
      <c r="C121" s="25">
        <v>1835.9999999999998</v>
      </c>
      <c r="D121" s="25">
        <f>'Baze PRET'!J160</f>
        <v>1009.8</v>
      </c>
      <c r="E121" s="26">
        <f t="shared" si="13"/>
        <v>1201.6619999999998</v>
      </c>
      <c r="F121" s="38"/>
      <c r="G121" s="25">
        <f t="shared" si="14"/>
        <v>0</v>
      </c>
    </row>
    <row r="122" spans="2:7" ht="14.25">
      <c r="B122" s="1" t="s">
        <v>245</v>
      </c>
      <c r="C122" s="25">
        <v>1835.9999999999998</v>
      </c>
      <c r="D122" s="25">
        <f>'Baze PRET'!J161</f>
        <v>1009.8</v>
      </c>
      <c r="E122" s="26">
        <f t="shared" si="13"/>
        <v>1201.6619999999998</v>
      </c>
      <c r="F122" s="38"/>
      <c r="G122" s="25">
        <f t="shared" si="14"/>
        <v>0</v>
      </c>
    </row>
    <row r="123" spans="2:7" ht="14.25">
      <c r="B123" s="1" t="s">
        <v>246</v>
      </c>
      <c r="C123" s="25">
        <v>201.95999999999998</v>
      </c>
      <c r="D123" s="25">
        <f>'Baze PRET'!J162</f>
        <v>111.078</v>
      </c>
      <c r="E123" s="26">
        <f t="shared" si="13"/>
        <v>132.18281999999999</v>
      </c>
      <c r="F123" s="38"/>
      <c r="G123" s="25">
        <f t="shared" si="14"/>
        <v>0</v>
      </c>
    </row>
    <row r="124" spans="2:7" ht="14.25">
      <c r="B124" s="1" t="s">
        <v>247</v>
      </c>
      <c r="C124" s="25">
        <v>201.95999999999998</v>
      </c>
      <c r="D124" s="25">
        <f>'Baze PRET'!J163</f>
        <v>111.078</v>
      </c>
      <c r="E124" s="26">
        <f t="shared" si="13"/>
        <v>132.18281999999999</v>
      </c>
      <c r="F124" s="38"/>
      <c r="G124" s="25">
        <f t="shared" si="14"/>
        <v>0</v>
      </c>
    </row>
    <row r="125" spans="2:7" ht="14.25">
      <c r="B125" s="24"/>
      <c r="C125" s="25"/>
      <c r="D125" s="25"/>
      <c r="E125" s="26"/>
      <c r="F125" s="38"/>
      <c r="G125" s="25"/>
    </row>
    <row r="126" spans="2:7" ht="14.25">
      <c r="B126" s="27" t="s">
        <v>17</v>
      </c>
      <c r="C126" s="25"/>
      <c r="D126" s="25"/>
      <c r="E126" s="26"/>
      <c r="F126" s="38"/>
      <c r="G126" s="25"/>
    </row>
    <row r="127" spans="2:7" ht="14.25">
      <c r="B127" s="61" t="s">
        <v>248</v>
      </c>
      <c r="C127" s="62">
        <v>114.49499999999999</v>
      </c>
      <c r="D127" s="25">
        <f>'Baze PRET'!J165</f>
        <v>62.972249999999995</v>
      </c>
      <c r="E127" s="26">
        <f t="shared" ref="E127" si="15">D127*1.19</f>
        <v>74.936977499999998</v>
      </c>
      <c r="F127" s="38"/>
      <c r="G127" s="25">
        <f t="shared" ref="G127" si="16">D127*F127</f>
        <v>0</v>
      </c>
    </row>
    <row r="128" spans="2:7" ht="14.25">
      <c r="B128" s="24" t="s">
        <v>38</v>
      </c>
      <c r="C128" s="25">
        <v>565.39620000000002</v>
      </c>
      <c r="D128" s="25">
        <f>'Baze PRET'!J50</f>
        <v>310.96791000000002</v>
      </c>
      <c r="E128" s="26">
        <f t="shared" ref="E128:E153" si="17">D128*1.19</f>
        <v>370.05181290000002</v>
      </c>
      <c r="F128" s="38"/>
      <c r="G128" s="25">
        <f t="shared" si="11"/>
        <v>0</v>
      </c>
    </row>
    <row r="129" spans="2:7" ht="14.25">
      <c r="B129" s="19" t="s">
        <v>39</v>
      </c>
      <c r="C129" s="25">
        <v>565.39620000000002</v>
      </c>
      <c r="D129" s="25">
        <f>'Baze PRET'!J51</f>
        <v>310.96791000000002</v>
      </c>
      <c r="E129" s="26">
        <f t="shared" si="17"/>
        <v>370.05181290000002</v>
      </c>
      <c r="F129" s="38"/>
      <c r="G129" s="25">
        <f t="shared" si="11"/>
        <v>0</v>
      </c>
    </row>
    <row r="130" spans="2:7" ht="14.25">
      <c r="B130" s="19" t="s">
        <v>40</v>
      </c>
      <c r="C130" s="25">
        <v>565.39620000000002</v>
      </c>
      <c r="D130" s="25">
        <f>'Baze PRET'!J52</f>
        <v>310.96791000000002</v>
      </c>
      <c r="E130" s="26">
        <f t="shared" si="17"/>
        <v>370.05181290000002</v>
      </c>
      <c r="F130" s="38"/>
      <c r="G130" s="25">
        <f t="shared" si="11"/>
        <v>0</v>
      </c>
    </row>
    <row r="131" spans="2:7" ht="14.25">
      <c r="B131" s="19" t="s">
        <v>41</v>
      </c>
      <c r="C131" s="25">
        <v>565.39620000000002</v>
      </c>
      <c r="D131" s="25">
        <f>'Baze PRET'!J53</f>
        <v>310.96791000000002</v>
      </c>
      <c r="E131" s="26">
        <f t="shared" si="17"/>
        <v>370.05181290000002</v>
      </c>
      <c r="F131" s="38"/>
      <c r="G131" s="25">
        <f t="shared" si="11"/>
        <v>0</v>
      </c>
    </row>
    <row r="132" spans="2:7" ht="14.25">
      <c r="B132" s="19" t="s">
        <v>42</v>
      </c>
      <c r="C132" s="25">
        <v>565.39620000000002</v>
      </c>
      <c r="D132" s="25">
        <f>'Baze PRET'!J54</f>
        <v>310.96791000000002</v>
      </c>
      <c r="E132" s="26">
        <f t="shared" si="17"/>
        <v>370.05181290000002</v>
      </c>
      <c r="F132" s="38"/>
      <c r="G132" s="25">
        <f t="shared" si="11"/>
        <v>0</v>
      </c>
    </row>
    <row r="133" spans="2:7" ht="14.25">
      <c r="B133" s="19" t="s">
        <v>43</v>
      </c>
      <c r="C133" s="25">
        <v>326.48670000000004</v>
      </c>
      <c r="D133" s="25">
        <f>'Baze PRET'!J55</f>
        <v>179.56768500000004</v>
      </c>
      <c r="E133" s="26">
        <f t="shared" si="17"/>
        <v>213.68554515000002</v>
      </c>
      <c r="F133" s="38"/>
      <c r="G133" s="25">
        <f t="shared" si="11"/>
        <v>0</v>
      </c>
    </row>
    <row r="134" spans="2:7" ht="14.25">
      <c r="B134" s="19" t="s">
        <v>44</v>
      </c>
      <c r="C134" s="25">
        <v>326.48670000000004</v>
      </c>
      <c r="D134" s="25">
        <f>'Baze PRET'!J56</f>
        <v>179.56768500000004</v>
      </c>
      <c r="E134" s="26">
        <f t="shared" si="17"/>
        <v>213.68554515000002</v>
      </c>
      <c r="F134" s="38"/>
      <c r="G134" s="25">
        <f t="shared" si="11"/>
        <v>0</v>
      </c>
    </row>
    <row r="135" spans="2:7" ht="14.25">
      <c r="B135" s="19" t="s">
        <v>45</v>
      </c>
      <c r="C135" s="25">
        <v>326.48670000000004</v>
      </c>
      <c r="D135" s="25">
        <f>'Baze PRET'!J57</f>
        <v>179.56768500000004</v>
      </c>
      <c r="E135" s="26">
        <f t="shared" si="17"/>
        <v>213.68554515000002</v>
      </c>
      <c r="F135" s="38"/>
      <c r="G135" s="25">
        <f t="shared" si="11"/>
        <v>0</v>
      </c>
    </row>
    <row r="136" spans="2:7" ht="14.25">
      <c r="B136" s="19" t="s">
        <v>46</v>
      </c>
      <c r="C136" s="25">
        <v>326.48670000000004</v>
      </c>
      <c r="D136" s="25">
        <f>'Baze PRET'!J58</f>
        <v>179.56768500000004</v>
      </c>
      <c r="E136" s="26">
        <f t="shared" si="17"/>
        <v>213.68554515000002</v>
      </c>
      <c r="F136" s="38"/>
      <c r="G136" s="25">
        <f t="shared" si="11"/>
        <v>0</v>
      </c>
    </row>
    <row r="137" spans="2:7" ht="14.25">
      <c r="B137" s="19" t="s">
        <v>47</v>
      </c>
      <c r="C137" s="25">
        <v>326.48670000000004</v>
      </c>
      <c r="D137" s="25">
        <f>'Baze PRET'!J59</f>
        <v>179.56768500000004</v>
      </c>
      <c r="E137" s="26">
        <f t="shared" si="17"/>
        <v>213.68554515000002</v>
      </c>
      <c r="F137" s="38"/>
      <c r="G137" s="25">
        <f t="shared" si="11"/>
        <v>0</v>
      </c>
    </row>
    <row r="138" spans="2:7" ht="14.25">
      <c r="B138" s="19" t="s">
        <v>48</v>
      </c>
      <c r="C138" s="25">
        <v>498.88709999999998</v>
      </c>
      <c r="D138" s="25">
        <f>'Baze PRET'!J60</f>
        <v>274.38790499999999</v>
      </c>
      <c r="E138" s="26">
        <f t="shared" si="17"/>
        <v>326.52160694999998</v>
      </c>
      <c r="F138" s="38"/>
      <c r="G138" s="25">
        <f t="shared" ref="G138:G169" si="18">D138*F138</f>
        <v>0</v>
      </c>
    </row>
    <row r="139" spans="2:7" ht="14.25">
      <c r="B139" s="19" t="s">
        <v>49</v>
      </c>
      <c r="C139" s="25">
        <v>401.80859999999996</v>
      </c>
      <c r="D139" s="25">
        <f>'Baze PRET'!J61</f>
        <v>220.99473</v>
      </c>
      <c r="E139" s="26">
        <f t="shared" si="17"/>
        <v>262.98372869999997</v>
      </c>
      <c r="F139" s="38"/>
      <c r="G139" s="25">
        <f t="shared" si="18"/>
        <v>0</v>
      </c>
    </row>
    <row r="140" spans="2:7" ht="14.25">
      <c r="B140" s="19" t="s">
        <v>50</v>
      </c>
      <c r="C140" s="25">
        <v>401.80859999999996</v>
      </c>
      <c r="D140" s="25">
        <f>'Baze PRET'!J62</f>
        <v>220.99473</v>
      </c>
      <c r="E140" s="26">
        <f t="shared" si="17"/>
        <v>262.98372869999997</v>
      </c>
      <c r="F140" s="38"/>
      <c r="G140" s="25">
        <f t="shared" si="18"/>
        <v>0</v>
      </c>
    </row>
    <row r="141" spans="2:7" ht="14.25">
      <c r="B141" s="19" t="s">
        <v>51</v>
      </c>
      <c r="C141" s="25">
        <v>401.80859999999996</v>
      </c>
      <c r="D141" s="25">
        <f>'Baze PRET'!J63</f>
        <v>220.99473</v>
      </c>
      <c r="E141" s="26">
        <f t="shared" si="17"/>
        <v>262.98372869999997</v>
      </c>
      <c r="F141" s="38"/>
      <c r="G141" s="25">
        <f t="shared" si="18"/>
        <v>0</v>
      </c>
    </row>
    <row r="142" spans="2:7" ht="14.25">
      <c r="B142" s="19" t="s">
        <v>52</v>
      </c>
      <c r="C142" s="25">
        <v>401.80859999999996</v>
      </c>
      <c r="D142" s="25">
        <f>'Baze PRET'!J64</f>
        <v>220.99473</v>
      </c>
      <c r="E142" s="26">
        <f t="shared" si="17"/>
        <v>262.98372869999997</v>
      </c>
      <c r="F142" s="38"/>
      <c r="G142" s="25">
        <f t="shared" si="18"/>
        <v>0</v>
      </c>
    </row>
    <row r="143" spans="2:7" ht="14.25">
      <c r="B143" s="19" t="s">
        <v>53</v>
      </c>
      <c r="C143" s="25">
        <v>401.80859999999996</v>
      </c>
      <c r="D143" s="25">
        <f>'Baze PRET'!J65</f>
        <v>220.99473</v>
      </c>
      <c r="E143" s="26">
        <f t="shared" si="17"/>
        <v>262.98372869999997</v>
      </c>
      <c r="F143" s="38"/>
      <c r="G143" s="25">
        <f t="shared" si="18"/>
        <v>0</v>
      </c>
    </row>
    <row r="144" spans="2:7" ht="14.25">
      <c r="B144" s="19" t="s">
        <v>54</v>
      </c>
      <c r="C144" s="25">
        <v>442.15469999999999</v>
      </c>
      <c r="D144" s="25">
        <f>'Baze PRET'!J66</f>
        <v>243.18508499999996</v>
      </c>
      <c r="E144" s="26">
        <f t="shared" si="17"/>
        <v>289.39025114999993</v>
      </c>
      <c r="F144" s="38"/>
      <c r="G144" s="25">
        <f t="shared" si="18"/>
        <v>0</v>
      </c>
    </row>
    <row r="145" spans="2:7" ht="14.25">
      <c r="B145" s="19" t="s">
        <v>55</v>
      </c>
      <c r="C145" s="25">
        <v>442.15469999999999</v>
      </c>
      <c r="D145" s="25">
        <f>'Baze PRET'!J67</f>
        <v>243.18508499999996</v>
      </c>
      <c r="E145" s="26">
        <f t="shared" si="17"/>
        <v>289.39025114999993</v>
      </c>
      <c r="F145" s="38"/>
      <c r="G145" s="25">
        <f t="shared" si="18"/>
        <v>0</v>
      </c>
    </row>
    <row r="146" spans="2:7" ht="14.25">
      <c r="B146" s="19" t="s">
        <v>56</v>
      </c>
      <c r="C146" s="25">
        <v>442.15469999999999</v>
      </c>
      <c r="D146" s="25">
        <f>'Baze PRET'!J68</f>
        <v>243.18508499999996</v>
      </c>
      <c r="E146" s="26">
        <f t="shared" si="17"/>
        <v>289.39025114999993</v>
      </c>
      <c r="F146" s="38"/>
      <c r="G146" s="25">
        <f t="shared" si="18"/>
        <v>0</v>
      </c>
    </row>
    <row r="147" spans="2:7" ht="14.25">
      <c r="B147" s="19" t="s">
        <v>57</v>
      </c>
      <c r="C147" s="25">
        <v>442.15469999999999</v>
      </c>
      <c r="D147" s="25">
        <f>'Baze PRET'!J69</f>
        <v>243.18508499999996</v>
      </c>
      <c r="E147" s="26">
        <f t="shared" si="17"/>
        <v>289.39025114999993</v>
      </c>
      <c r="F147" s="38"/>
      <c r="G147" s="25">
        <f t="shared" si="18"/>
        <v>0</v>
      </c>
    </row>
    <row r="148" spans="2:7" ht="14.25">
      <c r="B148" s="19" t="s">
        <v>58</v>
      </c>
      <c r="C148" s="25">
        <v>442.15469999999999</v>
      </c>
      <c r="D148" s="25">
        <f>'Baze PRET'!J70</f>
        <v>243.18508499999996</v>
      </c>
      <c r="E148" s="26">
        <f t="shared" si="17"/>
        <v>289.39025114999993</v>
      </c>
      <c r="F148" s="38"/>
      <c r="G148" s="25">
        <f t="shared" si="18"/>
        <v>0</v>
      </c>
    </row>
    <row r="149" spans="2:7" ht="14.25">
      <c r="B149" s="19" t="s">
        <v>59</v>
      </c>
      <c r="C149" s="25">
        <v>496.82159999999993</v>
      </c>
      <c r="D149" s="25">
        <f>'Baze PRET'!J71</f>
        <v>273.25187999999997</v>
      </c>
      <c r="E149" s="26">
        <f t="shared" si="17"/>
        <v>325.16973719999993</v>
      </c>
      <c r="F149" s="38"/>
      <c r="G149" s="25">
        <f t="shared" si="18"/>
        <v>0</v>
      </c>
    </row>
    <row r="150" spans="2:7" ht="14.25">
      <c r="B150" s="19" t="s">
        <v>60</v>
      </c>
      <c r="C150" s="25">
        <v>496.82159999999993</v>
      </c>
      <c r="D150" s="25">
        <f>'Baze PRET'!J72</f>
        <v>273.25187999999997</v>
      </c>
      <c r="E150" s="26">
        <f t="shared" si="17"/>
        <v>325.16973719999993</v>
      </c>
      <c r="F150" s="38"/>
      <c r="G150" s="25">
        <f t="shared" si="18"/>
        <v>0</v>
      </c>
    </row>
    <row r="151" spans="2:7" ht="14.25">
      <c r="B151" s="19" t="s">
        <v>61</v>
      </c>
      <c r="C151" s="25">
        <v>496.82159999999993</v>
      </c>
      <c r="D151" s="25">
        <f>'Baze PRET'!J73</f>
        <v>273.25187999999997</v>
      </c>
      <c r="E151" s="26">
        <f t="shared" si="17"/>
        <v>325.16973719999993</v>
      </c>
      <c r="F151" s="38"/>
      <c r="G151" s="25">
        <f t="shared" si="18"/>
        <v>0</v>
      </c>
    </row>
    <row r="152" spans="2:7" ht="14.25">
      <c r="B152" s="19" t="s">
        <v>62</v>
      </c>
      <c r="C152" s="25">
        <v>496.82159999999993</v>
      </c>
      <c r="D152" s="25">
        <f>'Baze PRET'!J74</f>
        <v>273.25187999999997</v>
      </c>
      <c r="E152" s="26">
        <f t="shared" si="17"/>
        <v>325.16973719999993</v>
      </c>
      <c r="F152" s="38"/>
      <c r="G152" s="25">
        <f t="shared" si="18"/>
        <v>0</v>
      </c>
    </row>
    <row r="153" spans="2:7" ht="14.25">
      <c r="B153" s="19" t="s">
        <v>63</v>
      </c>
      <c r="C153" s="25">
        <v>496.82159999999993</v>
      </c>
      <c r="D153" s="25">
        <f>'Baze PRET'!J75</f>
        <v>273.25187999999997</v>
      </c>
      <c r="E153" s="26">
        <f t="shared" si="17"/>
        <v>325.16973719999993</v>
      </c>
      <c r="F153" s="38"/>
      <c r="G153" s="25">
        <f t="shared" si="18"/>
        <v>0</v>
      </c>
    </row>
    <row r="154" spans="2:7" ht="14.25">
      <c r="B154" s="24"/>
      <c r="C154" s="25"/>
      <c r="D154" s="25"/>
      <c r="E154" s="26"/>
      <c r="F154" s="38"/>
      <c r="G154" s="25"/>
    </row>
    <row r="155" spans="2:7" ht="14.25">
      <c r="B155" s="19" t="s">
        <v>64</v>
      </c>
      <c r="C155" s="25">
        <v>142.08599999999998</v>
      </c>
      <c r="D155" s="25">
        <f>'Baze PRET'!J76</f>
        <v>78.147299999999987</v>
      </c>
      <c r="E155" s="26">
        <f t="shared" ref="E155:E180" si="19">D155*1.19</f>
        <v>92.995286999999976</v>
      </c>
      <c r="F155" s="38"/>
      <c r="G155" s="25">
        <f t="shared" si="18"/>
        <v>0</v>
      </c>
    </row>
    <row r="156" spans="2:7" ht="14.25">
      <c r="B156" s="19" t="s">
        <v>65</v>
      </c>
      <c r="C156" s="25">
        <v>142.08599999999998</v>
      </c>
      <c r="D156" s="25">
        <f>'Baze PRET'!J77</f>
        <v>78.147299999999987</v>
      </c>
      <c r="E156" s="26">
        <f t="shared" si="19"/>
        <v>92.995286999999976</v>
      </c>
      <c r="F156" s="38"/>
      <c r="G156" s="25">
        <f t="shared" si="18"/>
        <v>0</v>
      </c>
    </row>
    <row r="157" spans="2:7" ht="14.25">
      <c r="B157" s="19" t="s">
        <v>66</v>
      </c>
      <c r="C157" s="25">
        <v>142.08599999999998</v>
      </c>
      <c r="D157" s="25">
        <f>'Baze PRET'!J78</f>
        <v>78.147299999999987</v>
      </c>
      <c r="E157" s="26">
        <f t="shared" si="19"/>
        <v>92.995286999999976</v>
      </c>
      <c r="F157" s="38"/>
      <c r="G157" s="25">
        <f t="shared" si="18"/>
        <v>0</v>
      </c>
    </row>
    <row r="158" spans="2:7" ht="14.25">
      <c r="B158" s="19" t="s">
        <v>67</v>
      </c>
      <c r="C158" s="25">
        <v>142.08599999999998</v>
      </c>
      <c r="D158" s="25">
        <f>'Baze PRET'!J79</f>
        <v>78.147299999999987</v>
      </c>
      <c r="E158" s="26">
        <f t="shared" si="19"/>
        <v>92.995286999999976</v>
      </c>
      <c r="F158" s="38"/>
      <c r="G158" s="25">
        <f t="shared" si="18"/>
        <v>0</v>
      </c>
    </row>
    <row r="159" spans="2:7" ht="14.25">
      <c r="B159" s="19" t="s">
        <v>68</v>
      </c>
      <c r="C159" s="25">
        <v>142.08599999999998</v>
      </c>
      <c r="D159" s="25">
        <f>'Baze PRET'!J80</f>
        <v>78.147299999999987</v>
      </c>
      <c r="E159" s="26">
        <f t="shared" si="19"/>
        <v>92.995286999999976</v>
      </c>
      <c r="F159" s="38"/>
      <c r="G159" s="25">
        <f t="shared" si="18"/>
        <v>0</v>
      </c>
    </row>
    <row r="160" spans="2:7" ht="15" customHeight="1">
      <c r="B160" s="19" t="s">
        <v>69</v>
      </c>
      <c r="C160" s="25">
        <v>131.47800000000001</v>
      </c>
      <c r="D160" s="25">
        <f>'Baze PRET'!J81</f>
        <v>72.312899999999999</v>
      </c>
      <c r="E160" s="26">
        <f t="shared" si="19"/>
        <v>86.052351000000002</v>
      </c>
      <c r="F160" s="38"/>
      <c r="G160" s="25">
        <f t="shared" si="18"/>
        <v>0</v>
      </c>
    </row>
    <row r="161" spans="2:7" ht="15" customHeight="1">
      <c r="B161" s="19" t="s">
        <v>70</v>
      </c>
      <c r="C161" s="25">
        <v>131.47800000000001</v>
      </c>
      <c r="D161" s="25">
        <f>'Baze PRET'!J82</f>
        <v>72.312899999999999</v>
      </c>
      <c r="E161" s="26">
        <f t="shared" si="19"/>
        <v>86.052351000000002</v>
      </c>
      <c r="F161" s="38"/>
      <c r="G161" s="25">
        <f t="shared" si="18"/>
        <v>0</v>
      </c>
    </row>
    <row r="162" spans="2:7" ht="15" customHeight="1">
      <c r="B162" s="19" t="s">
        <v>71</v>
      </c>
      <c r="C162" s="25">
        <v>131.47800000000001</v>
      </c>
      <c r="D162" s="25">
        <f>'Baze PRET'!J83</f>
        <v>72.312899999999999</v>
      </c>
      <c r="E162" s="26">
        <f t="shared" si="19"/>
        <v>86.052351000000002</v>
      </c>
      <c r="F162" s="38"/>
      <c r="G162" s="25">
        <f t="shared" si="18"/>
        <v>0</v>
      </c>
    </row>
    <row r="163" spans="2:7" ht="15" customHeight="1">
      <c r="B163" s="19" t="s">
        <v>72</v>
      </c>
      <c r="C163" s="25">
        <v>131.47800000000001</v>
      </c>
      <c r="D163" s="25">
        <f>'Baze PRET'!J84</f>
        <v>72.312899999999999</v>
      </c>
      <c r="E163" s="26">
        <f t="shared" si="19"/>
        <v>86.052351000000002</v>
      </c>
      <c r="F163" s="38"/>
      <c r="G163" s="25">
        <f t="shared" si="18"/>
        <v>0</v>
      </c>
    </row>
    <row r="164" spans="2:7" ht="15" customHeight="1">
      <c r="B164" s="19" t="s">
        <v>73</v>
      </c>
      <c r="C164" s="25">
        <v>131.47800000000001</v>
      </c>
      <c r="D164" s="25">
        <f>'Baze PRET'!J85</f>
        <v>72.312899999999999</v>
      </c>
      <c r="E164" s="26">
        <f t="shared" si="19"/>
        <v>86.052351000000002</v>
      </c>
      <c r="F164" s="38"/>
      <c r="G164" s="25">
        <f t="shared" si="18"/>
        <v>0</v>
      </c>
    </row>
    <row r="165" spans="2:7" ht="15" customHeight="1">
      <c r="B165" s="19" t="s">
        <v>74</v>
      </c>
      <c r="C165" s="25">
        <v>138.261</v>
      </c>
      <c r="D165" s="25">
        <f>'Baze PRET'!J86</f>
        <v>76.043549999999996</v>
      </c>
      <c r="E165" s="26">
        <f t="shared" si="19"/>
        <v>90.491824499999993</v>
      </c>
      <c r="F165" s="38"/>
      <c r="G165" s="25">
        <f t="shared" si="18"/>
        <v>0</v>
      </c>
    </row>
    <row r="166" spans="2:7" ht="15" customHeight="1">
      <c r="B166" s="19" t="s">
        <v>75</v>
      </c>
      <c r="C166" s="25">
        <v>138.261</v>
      </c>
      <c r="D166" s="25">
        <f>'Baze PRET'!J87</f>
        <v>76.043549999999996</v>
      </c>
      <c r="E166" s="26">
        <f t="shared" si="19"/>
        <v>90.491824499999993</v>
      </c>
      <c r="F166" s="38"/>
      <c r="G166" s="25">
        <f t="shared" si="18"/>
        <v>0</v>
      </c>
    </row>
    <row r="167" spans="2:7" ht="15" customHeight="1">
      <c r="B167" s="19" t="s">
        <v>76</v>
      </c>
      <c r="C167" s="25">
        <v>138.261</v>
      </c>
      <c r="D167" s="25">
        <f>'Baze PRET'!J88</f>
        <v>76.043549999999996</v>
      </c>
      <c r="E167" s="26">
        <f t="shared" si="19"/>
        <v>90.491824499999993</v>
      </c>
      <c r="F167" s="38"/>
      <c r="G167" s="25">
        <f t="shared" si="18"/>
        <v>0</v>
      </c>
    </row>
    <row r="168" spans="2:7" ht="15" customHeight="1">
      <c r="B168" s="19" t="s">
        <v>77</v>
      </c>
      <c r="C168" s="25">
        <v>138.261</v>
      </c>
      <c r="D168" s="25">
        <f>'Baze PRET'!J89</f>
        <v>76.043549999999996</v>
      </c>
      <c r="E168" s="26">
        <f t="shared" si="19"/>
        <v>90.491824499999993</v>
      </c>
      <c r="F168" s="38"/>
      <c r="G168" s="25">
        <f t="shared" si="18"/>
        <v>0</v>
      </c>
    </row>
    <row r="169" spans="2:7" ht="15" customHeight="1">
      <c r="B169" s="19" t="s">
        <v>78</v>
      </c>
      <c r="C169" s="25">
        <v>138.261</v>
      </c>
      <c r="D169" s="25">
        <f>'Baze PRET'!J90</f>
        <v>76.043549999999996</v>
      </c>
      <c r="E169" s="26">
        <f t="shared" si="19"/>
        <v>90.491824499999993</v>
      </c>
      <c r="F169" s="38"/>
      <c r="G169" s="25">
        <f t="shared" si="18"/>
        <v>0</v>
      </c>
    </row>
    <row r="170" spans="2:7" ht="15" customHeight="1">
      <c r="B170" s="19" t="s">
        <v>79</v>
      </c>
      <c r="C170" s="25">
        <v>140.09699999999998</v>
      </c>
      <c r="D170" s="25">
        <f>'Baze PRET'!J91</f>
        <v>77.053349999999995</v>
      </c>
      <c r="E170" s="26">
        <f t="shared" si="19"/>
        <v>91.693486499999992</v>
      </c>
      <c r="F170" s="38"/>
      <c r="G170" s="25">
        <f t="shared" ref="G170:G201" si="20">D170*F170</f>
        <v>0</v>
      </c>
    </row>
    <row r="171" spans="2:7" ht="15" customHeight="1">
      <c r="B171" s="19" t="s">
        <v>80</v>
      </c>
      <c r="C171" s="25">
        <v>140.09699999999998</v>
      </c>
      <c r="D171" s="25">
        <f>'Baze PRET'!J92</f>
        <v>77.053349999999995</v>
      </c>
      <c r="E171" s="26">
        <f t="shared" si="19"/>
        <v>91.693486499999992</v>
      </c>
      <c r="F171" s="38"/>
      <c r="G171" s="25">
        <f t="shared" si="20"/>
        <v>0</v>
      </c>
    </row>
    <row r="172" spans="2:7" ht="15" customHeight="1">
      <c r="B172" s="19" t="s">
        <v>81</v>
      </c>
      <c r="C172" s="25">
        <v>140.09699999999998</v>
      </c>
      <c r="D172" s="25">
        <f>'Baze PRET'!J93</f>
        <v>77.053349999999995</v>
      </c>
      <c r="E172" s="26">
        <f t="shared" si="19"/>
        <v>91.693486499999992</v>
      </c>
      <c r="F172" s="38"/>
      <c r="G172" s="25">
        <f t="shared" si="20"/>
        <v>0</v>
      </c>
    </row>
    <row r="173" spans="2:7" ht="15" customHeight="1">
      <c r="B173" s="19" t="s">
        <v>82</v>
      </c>
      <c r="C173" s="25">
        <v>140.09699999999998</v>
      </c>
      <c r="D173" s="25">
        <f>'Baze PRET'!J94</f>
        <v>77.053349999999995</v>
      </c>
      <c r="E173" s="26">
        <f t="shared" si="19"/>
        <v>91.693486499999992</v>
      </c>
      <c r="F173" s="38"/>
      <c r="G173" s="25">
        <f t="shared" si="20"/>
        <v>0</v>
      </c>
    </row>
    <row r="174" spans="2:7" ht="15" customHeight="1">
      <c r="B174" s="19" t="s">
        <v>83</v>
      </c>
      <c r="C174" s="25">
        <v>140.09699999999998</v>
      </c>
      <c r="D174" s="25">
        <f>'Baze PRET'!J95</f>
        <v>77.053349999999995</v>
      </c>
      <c r="E174" s="26">
        <f t="shared" si="19"/>
        <v>91.693486499999992</v>
      </c>
      <c r="F174" s="38"/>
      <c r="G174" s="25">
        <f t="shared" si="20"/>
        <v>0</v>
      </c>
    </row>
    <row r="175" spans="2:7" ht="15" customHeight="1">
      <c r="B175" s="19" t="s">
        <v>84</v>
      </c>
      <c r="C175" s="25">
        <v>131.22299999999998</v>
      </c>
      <c r="D175" s="25">
        <f>'Baze PRET'!J96</f>
        <v>72.172650000000004</v>
      </c>
      <c r="E175" s="26">
        <f t="shared" si="19"/>
        <v>85.885453499999997</v>
      </c>
      <c r="F175" s="38"/>
      <c r="G175" s="25">
        <f t="shared" si="20"/>
        <v>0</v>
      </c>
    </row>
    <row r="176" spans="2:7" ht="15" customHeight="1">
      <c r="B176" s="19" t="s">
        <v>85</v>
      </c>
      <c r="C176" s="25">
        <v>131.22299999999998</v>
      </c>
      <c r="D176" s="25">
        <f>'Baze PRET'!J97</f>
        <v>72.172650000000004</v>
      </c>
      <c r="E176" s="26">
        <f t="shared" si="19"/>
        <v>85.885453499999997</v>
      </c>
      <c r="F176" s="38"/>
      <c r="G176" s="25">
        <f t="shared" si="20"/>
        <v>0</v>
      </c>
    </row>
    <row r="177" spans="2:7" ht="15" customHeight="1">
      <c r="B177" s="19" t="s">
        <v>86</v>
      </c>
      <c r="C177" s="25">
        <v>131.22299999999998</v>
      </c>
      <c r="D177" s="25">
        <f>'Baze PRET'!J98</f>
        <v>72.172650000000004</v>
      </c>
      <c r="E177" s="26">
        <f t="shared" si="19"/>
        <v>85.885453499999997</v>
      </c>
      <c r="F177" s="38"/>
      <c r="G177" s="25">
        <f t="shared" si="20"/>
        <v>0</v>
      </c>
    </row>
    <row r="178" spans="2:7" ht="15" customHeight="1">
      <c r="B178" s="19" t="s">
        <v>87</v>
      </c>
      <c r="C178" s="25">
        <v>131.22299999999998</v>
      </c>
      <c r="D178" s="25">
        <f>'Baze PRET'!J99</f>
        <v>72.172650000000004</v>
      </c>
      <c r="E178" s="26">
        <f t="shared" si="19"/>
        <v>85.885453499999997</v>
      </c>
      <c r="F178" s="38"/>
      <c r="G178" s="25">
        <f t="shared" si="20"/>
        <v>0</v>
      </c>
    </row>
    <row r="179" spans="2:7" ht="15" customHeight="1">
      <c r="B179" s="19" t="s">
        <v>88</v>
      </c>
      <c r="C179" s="25">
        <v>131.22299999999998</v>
      </c>
      <c r="D179" s="25">
        <f>'Baze PRET'!J100</f>
        <v>72.172650000000004</v>
      </c>
      <c r="E179" s="26">
        <f t="shared" si="19"/>
        <v>85.885453499999997</v>
      </c>
      <c r="F179" s="38"/>
      <c r="G179" s="25">
        <f t="shared" si="20"/>
        <v>0</v>
      </c>
    </row>
    <row r="180" spans="2:7" ht="15" customHeight="1">
      <c r="B180" s="19" t="s">
        <v>89</v>
      </c>
      <c r="C180" s="25">
        <v>225.77699999999999</v>
      </c>
      <c r="D180" s="25">
        <f>'Baze PRET'!J101</f>
        <v>124.17735</v>
      </c>
      <c r="E180" s="26">
        <f t="shared" si="19"/>
        <v>147.77104650000001</v>
      </c>
      <c r="F180" s="38"/>
      <c r="G180" s="25">
        <f t="shared" si="20"/>
        <v>0</v>
      </c>
    </row>
    <row r="181" spans="2:7" ht="15" customHeight="1">
      <c r="B181" s="24"/>
      <c r="C181" s="25"/>
      <c r="D181" s="25"/>
      <c r="E181" s="26"/>
      <c r="F181" s="38"/>
      <c r="G181" s="25"/>
    </row>
    <row r="182" spans="2:7" ht="15" customHeight="1">
      <c r="B182" s="19" t="s">
        <v>90</v>
      </c>
      <c r="C182" s="25">
        <v>57.782999999999994</v>
      </c>
      <c r="D182" s="25">
        <f>'Baze PRET'!J102</f>
        <v>31.780649999999994</v>
      </c>
      <c r="E182" s="26">
        <f t="shared" ref="E182:E207" si="21">D182*1.19</f>
        <v>37.818973499999991</v>
      </c>
      <c r="F182" s="38"/>
      <c r="G182" s="25">
        <f t="shared" si="20"/>
        <v>0</v>
      </c>
    </row>
    <row r="183" spans="2:7" ht="15" customHeight="1">
      <c r="B183" s="19" t="s">
        <v>91</v>
      </c>
      <c r="C183" s="25">
        <v>57.782999999999994</v>
      </c>
      <c r="D183" s="25">
        <f>'Baze PRET'!J103</f>
        <v>31.780649999999994</v>
      </c>
      <c r="E183" s="26">
        <f t="shared" si="21"/>
        <v>37.818973499999991</v>
      </c>
      <c r="F183" s="38"/>
      <c r="G183" s="25">
        <f t="shared" si="20"/>
        <v>0</v>
      </c>
    </row>
    <row r="184" spans="2:7" ht="15" customHeight="1">
      <c r="B184" s="19" t="s">
        <v>92</v>
      </c>
      <c r="C184" s="25">
        <v>57.782999999999994</v>
      </c>
      <c r="D184" s="25">
        <f>'Baze PRET'!J104</f>
        <v>31.780649999999994</v>
      </c>
      <c r="E184" s="26">
        <f t="shared" si="21"/>
        <v>37.818973499999991</v>
      </c>
      <c r="F184" s="38"/>
      <c r="G184" s="25">
        <f t="shared" si="20"/>
        <v>0</v>
      </c>
    </row>
    <row r="185" spans="2:7" ht="15" customHeight="1">
      <c r="B185" s="19" t="s">
        <v>93</v>
      </c>
      <c r="C185" s="25">
        <v>57.782999999999994</v>
      </c>
      <c r="D185" s="25">
        <f>'Baze PRET'!J105</f>
        <v>31.780649999999994</v>
      </c>
      <c r="E185" s="26">
        <f t="shared" si="21"/>
        <v>37.818973499999991</v>
      </c>
      <c r="F185" s="38"/>
      <c r="G185" s="25">
        <f t="shared" si="20"/>
        <v>0</v>
      </c>
    </row>
    <row r="186" spans="2:7" ht="15" customHeight="1">
      <c r="B186" s="19" t="s">
        <v>94</v>
      </c>
      <c r="C186" s="25">
        <v>57.782999999999994</v>
      </c>
      <c r="D186" s="25">
        <f>'Baze PRET'!J106</f>
        <v>31.780649999999994</v>
      </c>
      <c r="E186" s="26">
        <f t="shared" si="21"/>
        <v>37.818973499999991</v>
      </c>
      <c r="F186" s="38"/>
      <c r="G186" s="25">
        <f t="shared" si="20"/>
        <v>0</v>
      </c>
    </row>
    <row r="187" spans="2:7" ht="15" customHeight="1">
      <c r="B187" s="19" t="s">
        <v>95</v>
      </c>
      <c r="C187" s="25">
        <v>40.850999999999999</v>
      </c>
      <c r="D187" s="25">
        <f>'Baze PRET'!J107</f>
        <v>22.468049999999998</v>
      </c>
      <c r="E187" s="26">
        <f t="shared" si="21"/>
        <v>26.736979499999997</v>
      </c>
      <c r="F187" s="38"/>
      <c r="G187" s="25">
        <f t="shared" si="20"/>
        <v>0</v>
      </c>
    </row>
    <row r="188" spans="2:7" ht="15" customHeight="1">
      <c r="B188" s="19" t="s">
        <v>96</v>
      </c>
      <c r="C188" s="25">
        <v>40.850999999999999</v>
      </c>
      <c r="D188" s="25">
        <f>'Baze PRET'!J108</f>
        <v>22.468049999999998</v>
      </c>
      <c r="E188" s="26">
        <f t="shared" si="21"/>
        <v>26.736979499999997</v>
      </c>
      <c r="F188" s="38"/>
      <c r="G188" s="25">
        <f t="shared" si="20"/>
        <v>0</v>
      </c>
    </row>
    <row r="189" spans="2:7" ht="15" customHeight="1">
      <c r="B189" s="19" t="s">
        <v>97</v>
      </c>
      <c r="C189" s="25">
        <v>40.850999999999999</v>
      </c>
      <c r="D189" s="25">
        <f>'Baze PRET'!J109</f>
        <v>22.468049999999998</v>
      </c>
      <c r="E189" s="26">
        <f t="shared" si="21"/>
        <v>26.736979499999997</v>
      </c>
      <c r="F189" s="38"/>
      <c r="G189" s="25">
        <f t="shared" si="20"/>
        <v>0</v>
      </c>
    </row>
    <row r="190" spans="2:7" ht="15" customHeight="1">
      <c r="B190" s="19" t="s">
        <v>98</v>
      </c>
      <c r="C190" s="25">
        <v>40.850999999999999</v>
      </c>
      <c r="D190" s="25">
        <f>'Baze PRET'!J110</f>
        <v>22.468049999999998</v>
      </c>
      <c r="E190" s="26">
        <f t="shared" si="21"/>
        <v>26.736979499999997</v>
      </c>
      <c r="F190" s="38"/>
      <c r="G190" s="25">
        <f t="shared" si="20"/>
        <v>0</v>
      </c>
    </row>
    <row r="191" spans="2:7" ht="15" customHeight="1">
      <c r="B191" s="19" t="s">
        <v>99</v>
      </c>
      <c r="C191" s="25">
        <v>40.850999999999999</v>
      </c>
      <c r="D191" s="25">
        <f>'Baze PRET'!J111</f>
        <v>22.468049999999998</v>
      </c>
      <c r="E191" s="26">
        <f t="shared" si="21"/>
        <v>26.736979499999997</v>
      </c>
      <c r="F191" s="38"/>
      <c r="G191" s="25">
        <f t="shared" si="20"/>
        <v>0</v>
      </c>
    </row>
    <row r="192" spans="2:7" ht="15" customHeight="1">
      <c r="B192" s="19" t="s">
        <v>100</v>
      </c>
      <c r="C192" s="25">
        <v>45.032999999999994</v>
      </c>
      <c r="D192" s="25">
        <f>'Baze PRET'!J112</f>
        <v>24.768150000000002</v>
      </c>
      <c r="E192" s="26">
        <f t="shared" si="21"/>
        <v>29.4740985</v>
      </c>
      <c r="F192" s="38"/>
      <c r="G192" s="25">
        <f t="shared" si="20"/>
        <v>0</v>
      </c>
    </row>
    <row r="193" spans="2:7" ht="15" customHeight="1">
      <c r="B193" s="19" t="s">
        <v>101</v>
      </c>
      <c r="C193" s="25">
        <v>45.032999999999994</v>
      </c>
      <c r="D193" s="25">
        <f>'Baze PRET'!J113</f>
        <v>24.768150000000002</v>
      </c>
      <c r="E193" s="26">
        <f t="shared" si="21"/>
        <v>29.4740985</v>
      </c>
      <c r="F193" s="38"/>
      <c r="G193" s="25">
        <f t="shared" si="20"/>
        <v>0</v>
      </c>
    </row>
    <row r="194" spans="2:7" ht="15" customHeight="1">
      <c r="B194" s="19" t="s">
        <v>102</v>
      </c>
      <c r="C194" s="25">
        <v>45.032999999999994</v>
      </c>
      <c r="D194" s="25">
        <f>'Baze PRET'!J114</f>
        <v>24.768150000000002</v>
      </c>
      <c r="E194" s="26">
        <f t="shared" si="21"/>
        <v>29.4740985</v>
      </c>
      <c r="F194" s="38"/>
      <c r="G194" s="25">
        <f t="shared" si="20"/>
        <v>0</v>
      </c>
    </row>
    <row r="195" spans="2:7" ht="15" customHeight="1">
      <c r="B195" s="19" t="s">
        <v>103</v>
      </c>
      <c r="C195" s="25">
        <v>45.032999999999994</v>
      </c>
      <c r="D195" s="25">
        <f>'Baze PRET'!J115</f>
        <v>24.768150000000002</v>
      </c>
      <c r="E195" s="26">
        <f t="shared" si="21"/>
        <v>29.4740985</v>
      </c>
      <c r="F195" s="38"/>
      <c r="G195" s="25">
        <f t="shared" si="20"/>
        <v>0</v>
      </c>
    </row>
    <row r="196" spans="2:7" ht="15" customHeight="1">
      <c r="B196" s="19" t="s">
        <v>104</v>
      </c>
      <c r="C196" s="25">
        <v>45.032999999999994</v>
      </c>
      <c r="D196" s="25">
        <f>'Baze PRET'!J116</f>
        <v>24.768150000000002</v>
      </c>
      <c r="E196" s="26">
        <f t="shared" si="21"/>
        <v>29.4740985</v>
      </c>
      <c r="F196" s="38"/>
      <c r="G196" s="25">
        <f t="shared" si="20"/>
        <v>0</v>
      </c>
    </row>
    <row r="197" spans="2:7" ht="15" customHeight="1">
      <c r="B197" s="19" t="s">
        <v>105</v>
      </c>
      <c r="C197" s="25">
        <v>50.642999999999994</v>
      </c>
      <c r="D197" s="25">
        <f>'Baze PRET'!J117</f>
        <v>27.853649999999998</v>
      </c>
      <c r="E197" s="26">
        <f t="shared" si="21"/>
        <v>33.145843499999998</v>
      </c>
      <c r="F197" s="38"/>
      <c r="G197" s="25">
        <f t="shared" si="20"/>
        <v>0</v>
      </c>
    </row>
    <row r="198" spans="2:7" ht="15" customHeight="1">
      <c r="B198" s="19" t="s">
        <v>106</v>
      </c>
      <c r="C198" s="25">
        <v>50.642999999999994</v>
      </c>
      <c r="D198" s="25">
        <f>'Baze PRET'!J118</f>
        <v>27.853649999999998</v>
      </c>
      <c r="E198" s="26">
        <f t="shared" si="21"/>
        <v>33.145843499999998</v>
      </c>
      <c r="F198" s="38"/>
      <c r="G198" s="25">
        <f t="shared" si="20"/>
        <v>0</v>
      </c>
    </row>
    <row r="199" spans="2:7" ht="15" customHeight="1">
      <c r="B199" s="19" t="s">
        <v>107</v>
      </c>
      <c r="C199" s="25">
        <v>50.642999999999994</v>
      </c>
      <c r="D199" s="25">
        <f>'Baze PRET'!J119</f>
        <v>27.853649999999998</v>
      </c>
      <c r="E199" s="26">
        <f t="shared" si="21"/>
        <v>33.145843499999998</v>
      </c>
      <c r="F199" s="38"/>
      <c r="G199" s="25">
        <f t="shared" si="20"/>
        <v>0</v>
      </c>
    </row>
    <row r="200" spans="2:7" ht="15" customHeight="1">
      <c r="B200" s="19" t="s">
        <v>108</v>
      </c>
      <c r="C200" s="25">
        <v>50.642999999999994</v>
      </c>
      <c r="D200" s="25">
        <f>'Baze PRET'!J120</f>
        <v>27.853649999999998</v>
      </c>
      <c r="E200" s="26">
        <f t="shared" si="21"/>
        <v>33.145843499999998</v>
      </c>
      <c r="F200" s="38"/>
      <c r="G200" s="25">
        <f t="shared" si="20"/>
        <v>0</v>
      </c>
    </row>
    <row r="201" spans="2:7" ht="15" customHeight="1">
      <c r="B201" s="19" t="s">
        <v>109</v>
      </c>
      <c r="C201" s="25">
        <v>50.642999999999994</v>
      </c>
      <c r="D201" s="25">
        <f>'Baze PRET'!J121</f>
        <v>27.853649999999998</v>
      </c>
      <c r="E201" s="26">
        <f t="shared" si="21"/>
        <v>33.145843499999998</v>
      </c>
      <c r="F201" s="38"/>
      <c r="G201" s="25">
        <f t="shared" si="20"/>
        <v>0</v>
      </c>
    </row>
    <row r="202" spans="2:7" ht="15" customHeight="1">
      <c r="B202" s="19" t="s">
        <v>110</v>
      </c>
      <c r="C202" s="25">
        <v>33.251999999999995</v>
      </c>
      <c r="D202" s="25">
        <f>'Baze PRET'!J122</f>
        <v>18.288599999999999</v>
      </c>
      <c r="E202" s="26">
        <f t="shared" si="21"/>
        <v>21.763433999999997</v>
      </c>
      <c r="F202" s="38"/>
      <c r="G202" s="25">
        <f t="shared" ref="G202:G233" si="22">D202*F202</f>
        <v>0</v>
      </c>
    </row>
    <row r="203" spans="2:7" ht="15" customHeight="1">
      <c r="B203" s="19" t="s">
        <v>111</v>
      </c>
      <c r="C203" s="25">
        <v>33.251999999999995</v>
      </c>
      <c r="D203" s="25">
        <f>'Baze PRET'!J123</f>
        <v>18.288599999999999</v>
      </c>
      <c r="E203" s="26">
        <f t="shared" si="21"/>
        <v>21.763433999999997</v>
      </c>
      <c r="F203" s="38"/>
      <c r="G203" s="25">
        <f t="shared" si="22"/>
        <v>0</v>
      </c>
    </row>
    <row r="204" spans="2:7" ht="15" customHeight="1">
      <c r="B204" s="19" t="s">
        <v>112</v>
      </c>
      <c r="C204" s="25">
        <v>33.251999999999995</v>
      </c>
      <c r="D204" s="25">
        <f>'Baze PRET'!J124</f>
        <v>18.288599999999999</v>
      </c>
      <c r="E204" s="26">
        <f t="shared" si="21"/>
        <v>21.763433999999997</v>
      </c>
      <c r="F204" s="38"/>
      <c r="G204" s="25">
        <f t="shared" si="22"/>
        <v>0</v>
      </c>
    </row>
    <row r="205" spans="2:7" ht="15" customHeight="1">
      <c r="B205" s="19" t="s">
        <v>113</v>
      </c>
      <c r="C205" s="25">
        <v>33.251999999999995</v>
      </c>
      <c r="D205" s="25">
        <f>'Baze PRET'!J125</f>
        <v>18.288599999999999</v>
      </c>
      <c r="E205" s="26">
        <f t="shared" si="21"/>
        <v>21.763433999999997</v>
      </c>
      <c r="F205" s="38"/>
      <c r="G205" s="25">
        <f t="shared" si="22"/>
        <v>0</v>
      </c>
    </row>
    <row r="206" spans="2:7" ht="15" customHeight="1">
      <c r="B206" s="19" t="s">
        <v>114</v>
      </c>
      <c r="C206" s="25">
        <v>33.251999999999995</v>
      </c>
      <c r="D206" s="25">
        <f>'Baze PRET'!J126</f>
        <v>18.288599999999999</v>
      </c>
      <c r="E206" s="26">
        <f t="shared" si="21"/>
        <v>21.763433999999997</v>
      </c>
      <c r="F206" s="38"/>
      <c r="G206" s="25">
        <f t="shared" si="22"/>
        <v>0</v>
      </c>
    </row>
    <row r="207" spans="2:7" ht="15" customHeight="1">
      <c r="B207" s="19" t="s">
        <v>115</v>
      </c>
      <c r="C207" s="25">
        <v>41.564999999999998</v>
      </c>
      <c r="D207" s="25">
        <f>'Baze PRET'!J127</f>
        <v>22.860749999999999</v>
      </c>
      <c r="E207" s="26">
        <f t="shared" si="21"/>
        <v>27.204292499999998</v>
      </c>
      <c r="F207" s="38"/>
      <c r="G207" s="25">
        <f t="shared" si="22"/>
        <v>0</v>
      </c>
    </row>
    <row r="208" spans="2:7" ht="15" customHeight="1">
      <c r="C208" s="25"/>
      <c r="D208" s="25"/>
      <c r="E208" s="26"/>
      <c r="F208" s="38"/>
      <c r="G208" s="25"/>
    </row>
    <row r="209" spans="2:7" ht="15" customHeight="1">
      <c r="B209" s="19" t="s">
        <v>116</v>
      </c>
      <c r="C209" s="25">
        <v>547.35749999999996</v>
      </c>
      <c r="D209" s="25">
        <f>'Baze PRET'!J129</f>
        <v>301.04662500000001</v>
      </c>
      <c r="E209" s="26">
        <f t="shared" ref="E209:E219" si="23">D209*1.19</f>
        <v>358.24548375000001</v>
      </c>
      <c r="F209" s="38"/>
      <c r="G209" s="25">
        <f t="shared" si="22"/>
        <v>0</v>
      </c>
    </row>
    <row r="210" spans="2:7" ht="15" customHeight="1">
      <c r="B210" s="19" t="s">
        <v>117</v>
      </c>
      <c r="C210" s="25">
        <v>547.35749999999996</v>
      </c>
      <c r="D210" s="25">
        <f>'Baze PRET'!J130</f>
        <v>301.04662500000001</v>
      </c>
      <c r="E210" s="26">
        <f t="shared" si="23"/>
        <v>358.24548375000001</v>
      </c>
      <c r="F210" s="38"/>
      <c r="G210" s="25">
        <f t="shared" si="22"/>
        <v>0</v>
      </c>
    </row>
    <row r="211" spans="2:7" ht="15" customHeight="1">
      <c r="B211" s="19" t="s">
        <v>118</v>
      </c>
      <c r="C211" s="25">
        <v>547.35749999999996</v>
      </c>
      <c r="D211" s="25">
        <f>'Baze PRET'!J131</f>
        <v>301.04662500000001</v>
      </c>
      <c r="E211" s="26">
        <f t="shared" si="23"/>
        <v>358.24548375000001</v>
      </c>
      <c r="F211" s="38"/>
      <c r="G211" s="25">
        <f t="shared" si="22"/>
        <v>0</v>
      </c>
    </row>
    <row r="212" spans="2:7" ht="15" customHeight="1">
      <c r="B212" s="19" t="s">
        <v>119</v>
      </c>
      <c r="C212" s="25">
        <v>547.35749999999996</v>
      </c>
      <c r="D212" s="25">
        <f>'Baze PRET'!J132</f>
        <v>301.04662500000001</v>
      </c>
      <c r="E212" s="26">
        <f t="shared" si="23"/>
        <v>358.24548375000001</v>
      </c>
      <c r="F212" s="38"/>
      <c r="G212" s="25">
        <f t="shared" si="22"/>
        <v>0</v>
      </c>
    </row>
    <row r="213" spans="2:7" ht="15" customHeight="1">
      <c r="B213" s="19" t="s">
        <v>120</v>
      </c>
      <c r="C213" s="25">
        <v>547.35749999999996</v>
      </c>
      <c r="D213" s="25">
        <f>'Baze PRET'!J133</f>
        <v>301.04662500000001</v>
      </c>
      <c r="E213" s="26">
        <f t="shared" si="23"/>
        <v>358.24548375000001</v>
      </c>
      <c r="F213" s="38"/>
      <c r="G213" s="25">
        <f t="shared" si="22"/>
        <v>0</v>
      </c>
    </row>
    <row r="214" spans="2:7" ht="15" customHeight="1">
      <c r="B214" s="24"/>
      <c r="C214" s="25"/>
      <c r="D214" s="25"/>
      <c r="E214" s="26"/>
      <c r="F214" s="38"/>
      <c r="G214" s="25"/>
    </row>
    <row r="215" spans="2:7" ht="15" customHeight="1">
      <c r="B215" s="19" t="s">
        <v>121</v>
      </c>
      <c r="C215" s="25">
        <v>280.09199999999998</v>
      </c>
      <c r="D215" s="25">
        <f>'Baze PRET'!J134</f>
        <v>154.05059999999997</v>
      </c>
      <c r="E215" s="26">
        <f t="shared" si="23"/>
        <v>183.32021399999996</v>
      </c>
      <c r="F215" s="38"/>
      <c r="G215" s="25">
        <f t="shared" si="22"/>
        <v>0</v>
      </c>
    </row>
    <row r="216" spans="2:7" ht="15" customHeight="1">
      <c r="B216" s="19" t="s">
        <v>122</v>
      </c>
      <c r="C216" s="25">
        <v>280.09199999999998</v>
      </c>
      <c r="D216" s="25">
        <f>'Baze PRET'!J135</f>
        <v>154.05059999999997</v>
      </c>
      <c r="E216" s="26">
        <f t="shared" si="23"/>
        <v>183.32021399999996</v>
      </c>
      <c r="F216" s="38"/>
      <c r="G216" s="25">
        <f t="shared" si="22"/>
        <v>0</v>
      </c>
    </row>
    <row r="217" spans="2:7" ht="15" customHeight="1">
      <c r="B217" s="19" t="s">
        <v>123</v>
      </c>
      <c r="C217" s="25">
        <v>280.09199999999998</v>
      </c>
      <c r="D217" s="25">
        <f>'Baze PRET'!J136</f>
        <v>154.05059999999997</v>
      </c>
      <c r="E217" s="26">
        <f t="shared" si="23"/>
        <v>183.32021399999996</v>
      </c>
      <c r="F217" s="38"/>
      <c r="G217" s="25">
        <f t="shared" si="22"/>
        <v>0</v>
      </c>
    </row>
    <row r="218" spans="2:7" ht="15" customHeight="1">
      <c r="B218" s="19" t="s">
        <v>124</v>
      </c>
      <c r="C218" s="25">
        <v>280.09199999999998</v>
      </c>
      <c r="D218" s="25">
        <f>'Baze PRET'!J137</f>
        <v>154.05059999999997</v>
      </c>
      <c r="E218" s="26">
        <f t="shared" si="23"/>
        <v>183.32021399999996</v>
      </c>
      <c r="F218" s="38"/>
      <c r="G218" s="25">
        <f t="shared" si="22"/>
        <v>0</v>
      </c>
    </row>
    <row r="219" spans="2:7" ht="15" customHeight="1">
      <c r="B219" s="19" t="s">
        <v>125</v>
      </c>
      <c r="C219" s="25">
        <v>280.09199999999998</v>
      </c>
      <c r="D219" s="25">
        <f>'Baze PRET'!J138</f>
        <v>154.05059999999997</v>
      </c>
      <c r="E219" s="26">
        <f t="shared" si="23"/>
        <v>183.32021399999996</v>
      </c>
      <c r="F219" s="38"/>
      <c r="G219" s="25">
        <f t="shared" si="22"/>
        <v>0</v>
      </c>
    </row>
    <row r="220" spans="2:7" ht="15" customHeight="1">
      <c r="C220" s="25"/>
      <c r="D220" s="25"/>
      <c r="E220" s="26"/>
      <c r="F220" s="38"/>
      <c r="G220" s="25"/>
    </row>
    <row r="221" spans="2:7" ht="15" customHeight="1">
      <c r="B221" s="28" t="s">
        <v>126</v>
      </c>
      <c r="C221" s="25">
        <v>320.56560000000002</v>
      </c>
      <c r="D221" s="25">
        <f>'Baze PRET'!J140</f>
        <v>176.31108</v>
      </c>
      <c r="E221" s="26">
        <f t="shared" ref="E221:E227" si="24">D221*1.19</f>
        <v>209.81018520000001</v>
      </c>
      <c r="F221" s="38"/>
      <c r="G221" s="25">
        <f t="shared" si="22"/>
        <v>0</v>
      </c>
    </row>
    <row r="222" spans="2:7" ht="15" customHeight="1">
      <c r="B222" s="28" t="s">
        <v>127</v>
      </c>
      <c r="C222" s="25">
        <v>320.56560000000002</v>
      </c>
      <c r="D222" s="25">
        <f>'Baze PRET'!J141</f>
        <v>176.31108</v>
      </c>
      <c r="E222" s="26">
        <f t="shared" si="24"/>
        <v>209.81018520000001</v>
      </c>
      <c r="F222" s="38"/>
      <c r="G222" s="25">
        <f t="shared" si="22"/>
        <v>0</v>
      </c>
    </row>
    <row r="223" spans="2:7" ht="15" customHeight="1">
      <c r="B223" s="28" t="s">
        <v>128</v>
      </c>
      <c r="C223" s="25">
        <v>320.56560000000002</v>
      </c>
      <c r="D223" s="25">
        <f>'Baze PRET'!J142</f>
        <v>176.31108</v>
      </c>
      <c r="E223" s="26">
        <f t="shared" si="24"/>
        <v>209.81018520000001</v>
      </c>
      <c r="F223" s="38"/>
      <c r="G223" s="25">
        <f t="shared" si="22"/>
        <v>0</v>
      </c>
    </row>
    <row r="224" spans="2:7" ht="15" customHeight="1">
      <c r="B224" s="28" t="s">
        <v>129</v>
      </c>
      <c r="C224" s="25">
        <v>320.56560000000002</v>
      </c>
      <c r="D224" s="25">
        <f>'Baze PRET'!J143</f>
        <v>176.31108</v>
      </c>
      <c r="E224" s="26">
        <f t="shared" si="24"/>
        <v>209.81018520000001</v>
      </c>
      <c r="F224" s="38"/>
      <c r="G224" s="25">
        <f t="shared" si="22"/>
        <v>0</v>
      </c>
    </row>
    <row r="225" spans="2:7" ht="15" customHeight="1">
      <c r="B225" s="28" t="s">
        <v>130</v>
      </c>
      <c r="C225" s="25">
        <v>320.56560000000002</v>
      </c>
      <c r="D225" s="25">
        <f>'Baze PRET'!J144</f>
        <v>176.31108</v>
      </c>
      <c r="E225" s="26">
        <f t="shared" si="24"/>
        <v>209.81018520000001</v>
      </c>
      <c r="F225" s="38"/>
      <c r="G225" s="25">
        <f t="shared" si="22"/>
        <v>0</v>
      </c>
    </row>
    <row r="226" spans="2:7" ht="15" customHeight="1">
      <c r="B226" s="28" t="s">
        <v>131</v>
      </c>
      <c r="C226" s="25">
        <v>592.93619999999999</v>
      </c>
      <c r="D226" s="25">
        <f>'Baze PRET'!J145</f>
        <v>326.11491000000001</v>
      </c>
      <c r="E226" s="26">
        <f t="shared" si="24"/>
        <v>388.0767429</v>
      </c>
      <c r="F226" s="38"/>
      <c r="G226" s="25">
        <f t="shared" si="22"/>
        <v>0</v>
      </c>
    </row>
    <row r="227" spans="2:7" ht="15" customHeight="1">
      <c r="B227" s="28" t="s">
        <v>132</v>
      </c>
      <c r="C227" s="25">
        <v>187.98599999999999</v>
      </c>
      <c r="D227" s="25">
        <f>'Baze PRET'!J146</f>
        <v>103.39229999999999</v>
      </c>
      <c r="E227" s="26">
        <f t="shared" si="24"/>
        <v>123.03683699999999</v>
      </c>
      <c r="F227" s="38"/>
      <c r="G227" s="25">
        <f t="shared" si="22"/>
        <v>0</v>
      </c>
    </row>
    <row r="228" spans="2:7" ht="15" customHeight="1">
      <c r="B228" s="29"/>
      <c r="C228" s="25"/>
      <c r="D228" s="25"/>
      <c r="E228" s="26"/>
      <c r="F228" s="38"/>
      <c r="G228" s="25"/>
    </row>
    <row r="229" spans="2:7" ht="15" customHeight="1">
      <c r="B229" s="28" t="s">
        <v>133</v>
      </c>
      <c r="C229" s="25">
        <v>187.98599999999999</v>
      </c>
      <c r="D229" s="25">
        <f>'Baze PRET'!J147</f>
        <v>103.39229999999999</v>
      </c>
      <c r="E229" s="26">
        <f>D229*1.19</f>
        <v>123.03683699999999</v>
      </c>
      <c r="F229" s="38"/>
      <c r="G229" s="25">
        <f t="shared" si="22"/>
        <v>0</v>
      </c>
    </row>
    <row r="230" spans="2:7" ht="15" customHeight="1">
      <c r="B230" s="28" t="s">
        <v>134</v>
      </c>
      <c r="C230" s="25">
        <v>187.98599999999999</v>
      </c>
      <c r="D230" s="25">
        <f>'Baze PRET'!J148</f>
        <v>103.39229999999999</v>
      </c>
      <c r="E230" s="26">
        <f>D230*1.19</f>
        <v>123.03683699999999</v>
      </c>
      <c r="F230" s="38"/>
      <c r="G230" s="25">
        <f t="shared" si="22"/>
        <v>0</v>
      </c>
    </row>
    <row r="231" spans="2:7" ht="15" customHeight="1">
      <c r="B231" s="28" t="s">
        <v>135</v>
      </c>
      <c r="C231" s="25">
        <v>187.98599999999999</v>
      </c>
      <c r="D231" s="25">
        <f>'Baze PRET'!J149</f>
        <v>103.39229999999999</v>
      </c>
      <c r="E231" s="26">
        <f>D231*1.19</f>
        <v>123.03683699999999</v>
      </c>
      <c r="F231" s="38"/>
      <c r="G231" s="25">
        <f t="shared" si="22"/>
        <v>0</v>
      </c>
    </row>
    <row r="232" spans="2:7" ht="15" customHeight="1">
      <c r="B232" s="28" t="s">
        <v>136</v>
      </c>
      <c r="C232" s="25">
        <v>187.98599999999999</v>
      </c>
      <c r="D232" s="25">
        <f>'Baze PRET'!J150</f>
        <v>103.39229999999999</v>
      </c>
      <c r="E232" s="26">
        <f>D232*1.19</f>
        <v>123.03683699999999</v>
      </c>
      <c r="F232" s="38"/>
      <c r="G232" s="25">
        <f t="shared" si="22"/>
        <v>0</v>
      </c>
    </row>
    <row r="233" spans="2:7" ht="15" customHeight="1">
      <c r="B233" s="28" t="s">
        <v>137</v>
      </c>
      <c r="C233" s="25">
        <v>278.05200000000002</v>
      </c>
      <c r="D233" s="25">
        <f>'Baze PRET'!J151</f>
        <v>152.92859999999999</v>
      </c>
      <c r="E233" s="26">
        <f>D233*1.19</f>
        <v>181.98503399999998</v>
      </c>
      <c r="F233" s="38"/>
      <c r="G233" s="25">
        <f t="shared" si="22"/>
        <v>0</v>
      </c>
    </row>
    <row r="234" spans="2:7" ht="15" customHeight="1">
      <c r="B234" s="24"/>
      <c r="C234" s="25"/>
      <c r="D234" s="25"/>
      <c r="E234" s="26"/>
      <c r="F234" s="38"/>
      <c r="G234" s="25"/>
    </row>
    <row r="235" spans="2:7" ht="15" customHeight="1">
      <c r="B235" s="24"/>
      <c r="C235" s="25"/>
      <c r="D235" s="25"/>
      <c r="E235" s="26"/>
      <c r="F235" s="38"/>
      <c r="G235" s="25"/>
    </row>
    <row r="236" spans="2:7" ht="15" customHeight="1">
      <c r="B236" s="24"/>
      <c r="C236" s="25"/>
      <c r="D236" s="25"/>
      <c r="E236" s="26"/>
      <c r="F236" s="38"/>
      <c r="G236" s="25"/>
    </row>
    <row r="237" spans="2:7" ht="15" customHeight="1">
      <c r="B237" s="27" t="s">
        <v>226</v>
      </c>
    </row>
    <row r="238" spans="2:7" ht="57.75" customHeight="1">
      <c r="B238" s="64" t="s">
        <v>232</v>
      </c>
      <c r="C238" s="64"/>
      <c r="D238" s="64"/>
      <c r="E238" s="64"/>
      <c r="F238" s="64"/>
      <c r="G238" s="64"/>
    </row>
    <row r="239" spans="2:7" ht="15" customHeight="1">
      <c r="B239" s="59" t="s">
        <v>227</v>
      </c>
      <c r="C239" s="25"/>
      <c r="D239" s="25"/>
      <c r="E239" s="25"/>
      <c r="F239" s="24"/>
    </row>
    <row r="240" spans="2:7" ht="15" customHeight="1">
      <c r="B240" s="24"/>
      <c r="C240" s="25"/>
      <c r="D240" s="25"/>
      <c r="E240" s="25"/>
      <c r="F240" s="24"/>
    </row>
    <row r="241" spans="2:6" ht="15" customHeight="1">
      <c r="B241" s="59" t="s">
        <v>229</v>
      </c>
      <c r="C241" s="59" t="s">
        <v>230</v>
      </c>
      <c r="D241" s="25"/>
      <c r="E241" s="25"/>
      <c r="F241" s="24"/>
    </row>
    <row r="242" spans="2:6" ht="15" customHeight="1">
      <c r="B242" s="59"/>
      <c r="C242" s="59"/>
      <c r="D242" s="25"/>
      <c r="E242" s="25"/>
      <c r="F242" s="24"/>
    </row>
    <row r="243" spans="2:6" ht="15" customHeight="1">
      <c r="B243" s="59" t="s">
        <v>228</v>
      </c>
      <c r="C243" s="59" t="s">
        <v>231</v>
      </c>
      <c r="D243" s="25"/>
      <c r="E243" s="25"/>
      <c r="F243" s="24"/>
    </row>
    <row r="246" spans="2:6" ht="54" customHeight="1"/>
  </sheetData>
  <sheetProtection algorithmName="SHA-512" hashValue="32Cy9FlVMeavyR+piVuB9O+UiwKMiyj2b7/q/lBuxHDGAc03pO/uIqwuNRjDH/u3Mv9rW1xGfvVm41UIX1zv3Q==" saltValue="9OZLotd11rrSNuWf2WJX5A==" spinCount="100000" sheet="1" objects="1" scenarios="1"/>
  <mergeCells count="2">
    <mergeCell ref="B238:G238"/>
    <mergeCell ref="B2:G2"/>
  </mergeCells>
  <hyperlinks>
    <hyperlink ref="B8" r:id="rId1" xr:uid="{17FCD316-5B98-40C0-80BC-8A6684C2FD1F}"/>
    <hyperlink ref="B7" r:id="rId2" xr:uid="{2FB88A97-6BD6-4178-B83C-205938BEA33B}"/>
    <hyperlink ref="B243" r:id="rId3" xr:uid="{A1921865-035F-4B3A-BEAB-183E87092072}"/>
    <hyperlink ref="B241" r:id="rId4" xr:uid="{19F19467-37C5-4EAB-B8D4-D4E7E7116F75}"/>
    <hyperlink ref="B239" r:id="rId5" xr:uid="{60AA5AB4-66FA-49A6-8704-1F36C1F91639}"/>
    <hyperlink ref="C241" r:id="rId6" xr:uid="{8872EC84-0303-4315-915C-EF5F583B8BD6}"/>
    <hyperlink ref="C243" r:id="rId7" xr:uid="{BC8E786B-0557-4534-8005-117988EB55F0}"/>
    <hyperlink ref="B9" r:id="rId8" xr:uid="{EDA54161-9A80-4646-9EC8-E0C0988D10AA}"/>
  </hyperlinks>
  <pageMargins left="0.7" right="0.7" top="0.75" bottom="0.75" header="0.3" footer="0.3"/>
  <pageSetup paperSize="9" orientation="portrait" horizontalDpi="4294967295" verticalDpi="4294967295" r:id="rId9"/>
  <drawing r:id="rId10"/>
  <tableParts count="1"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B72B-52F9-4F87-877E-C8151C674692}">
  <dimension ref="A1:N176"/>
  <sheetViews>
    <sheetView topLeftCell="A145" workbookViewId="0">
      <selection activeCell="G170" sqref="G170"/>
    </sheetView>
  </sheetViews>
  <sheetFormatPr defaultRowHeight="14.25"/>
  <cols>
    <col min="1" max="1" width="16.25" style="1" bestFit="1" customWidth="1"/>
    <col min="2" max="2" width="9.375" style="1" bestFit="1" customWidth="1"/>
    <col min="3" max="3" width="9.75" style="1" customWidth="1"/>
    <col min="4" max="4" width="10" style="2" customWidth="1"/>
    <col min="5" max="5" width="9.75" style="2" customWidth="1"/>
    <col min="6" max="6" width="12" style="1" bestFit="1" customWidth="1"/>
    <col min="7" max="7" width="10" style="1" customWidth="1"/>
    <col min="8" max="8" width="11.875" style="1" bestFit="1" customWidth="1"/>
    <col min="9" max="9" width="10.25" style="1" bestFit="1" customWidth="1"/>
    <col min="10" max="10" width="12.875" style="1" customWidth="1"/>
    <col min="11" max="11" width="11.375" style="1" customWidth="1"/>
    <col min="12" max="12" width="10.375" style="1" customWidth="1"/>
    <col min="13" max="13" width="11.75" style="1" bestFit="1" customWidth="1"/>
    <col min="14" max="14" width="12.125" style="1" bestFit="1" customWidth="1"/>
  </cols>
  <sheetData>
    <row r="1" spans="1:14" ht="15">
      <c r="E1" s="1"/>
      <c r="F1" s="3"/>
      <c r="H1" s="4"/>
    </row>
    <row r="2" spans="1:14" ht="15">
      <c r="E2" s="1"/>
      <c r="F2" s="3"/>
      <c r="H2" s="4"/>
    </row>
    <row r="3" spans="1:14" ht="15">
      <c r="E3" s="1"/>
      <c r="H3" s="4"/>
      <c r="I3" s="4"/>
    </row>
    <row r="4" spans="1:14" ht="15">
      <c r="F4" s="3"/>
      <c r="H4" s="4"/>
      <c r="I4" s="4"/>
    </row>
    <row r="5" spans="1:14" ht="15">
      <c r="A5" s="4"/>
      <c r="F5" s="3"/>
    </row>
    <row r="6" spans="1:14" ht="15">
      <c r="A6" s="4"/>
    </row>
    <row r="7" spans="1:14" ht="24">
      <c r="A7" s="5" t="s">
        <v>138</v>
      </c>
      <c r="B7" s="6" t="s">
        <v>139</v>
      </c>
      <c r="C7" s="5" t="s">
        <v>140</v>
      </c>
      <c r="D7" s="7" t="s">
        <v>141</v>
      </c>
      <c r="E7" s="7" t="s">
        <v>142</v>
      </c>
      <c r="F7" s="5" t="s">
        <v>143</v>
      </c>
      <c r="G7" s="5" t="s">
        <v>144</v>
      </c>
      <c r="H7" s="6" t="s">
        <v>145</v>
      </c>
      <c r="I7" s="6" t="s">
        <v>146</v>
      </c>
      <c r="J7" s="5" t="s">
        <v>147</v>
      </c>
      <c r="K7" s="5" t="s">
        <v>148</v>
      </c>
      <c r="L7" s="5" t="s">
        <v>8</v>
      </c>
      <c r="M7" s="6" t="s">
        <v>149</v>
      </c>
      <c r="N7" s="6" t="s">
        <v>150</v>
      </c>
    </row>
    <row r="8" spans="1:14">
      <c r="A8" s="1" t="s">
        <v>151</v>
      </c>
      <c r="B8" s="8">
        <v>108.56</v>
      </c>
      <c r="C8" s="1">
        <v>24</v>
      </c>
      <c r="D8" s="2">
        <f t="shared" ref="D8:D16" si="0">E8/C8</f>
        <v>54</v>
      </c>
      <c r="E8" s="2">
        <v>1296</v>
      </c>
      <c r="F8" s="8">
        <f t="shared" ref="F8:F16" si="1">B8/C8</f>
        <v>4.5233333333333334</v>
      </c>
      <c r="G8" s="1">
        <f>'Preturi PLOTURI PROFILITEC'!$C$4</f>
        <v>45</v>
      </c>
      <c r="H8" s="8">
        <f t="shared" ref="H8:H16" si="2">F8-(F8*G8)/100</f>
        <v>2.4878333333333331</v>
      </c>
      <c r="I8" s="8">
        <f t="shared" ref="I8:I16" si="3">H8*1.19</f>
        <v>2.9605216666666663</v>
      </c>
      <c r="J8" s="9">
        <f>H8*'Preturi PLOTURI PROFILITEC'!$C$5</f>
        <v>12.687949999999997</v>
      </c>
      <c r="K8" s="9">
        <f t="shared" ref="K8:K16" si="4">J8*1.19</f>
        <v>15.098660499999996</v>
      </c>
      <c r="L8" s="1">
        <v>0</v>
      </c>
      <c r="M8" s="9">
        <f t="shared" ref="M8:M16" si="5">J8*L8</f>
        <v>0</v>
      </c>
      <c r="N8" s="9">
        <f t="shared" ref="N8:N16" si="6">M8*1.19</f>
        <v>0</v>
      </c>
    </row>
    <row r="9" spans="1:14">
      <c r="A9" s="1" t="s">
        <v>152</v>
      </c>
      <c r="B9" s="8">
        <v>113.48</v>
      </c>
      <c r="C9" s="1">
        <v>24</v>
      </c>
      <c r="D9" s="2">
        <f t="shared" si="0"/>
        <v>36</v>
      </c>
      <c r="E9" s="2">
        <v>864</v>
      </c>
      <c r="F9" s="8">
        <f t="shared" si="1"/>
        <v>4.7283333333333335</v>
      </c>
      <c r="G9" s="1">
        <f>'Preturi PLOTURI PROFILITEC'!$C$4</f>
        <v>45</v>
      </c>
      <c r="H9" s="8">
        <f t="shared" si="2"/>
        <v>2.6005833333333332</v>
      </c>
      <c r="I9" s="8">
        <f t="shared" si="3"/>
        <v>3.0946941666666663</v>
      </c>
      <c r="J9" s="9">
        <f>H9*'Preturi PLOTURI PROFILITEC'!$C$5</f>
        <v>13.262974999999999</v>
      </c>
      <c r="K9" s="9">
        <f t="shared" si="4"/>
        <v>15.782940249999998</v>
      </c>
      <c r="L9" s="1">
        <v>0</v>
      </c>
      <c r="M9" s="9">
        <f t="shared" si="5"/>
        <v>0</v>
      </c>
      <c r="N9" s="9">
        <f t="shared" si="6"/>
        <v>0</v>
      </c>
    </row>
    <row r="10" spans="1:14">
      <c r="A10" s="1" t="s">
        <v>153</v>
      </c>
      <c r="B10" s="8">
        <v>22.64</v>
      </c>
      <c r="C10" s="1">
        <v>24</v>
      </c>
      <c r="D10" s="2">
        <f t="shared" si="0"/>
        <v>54</v>
      </c>
      <c r="E10" s="2">
        <v>1296</v>
      </c>
      <c r="F10" s="8">
        <f t="shared" si="1"/>
        <v>0.94333333333333336</v>
      </c>
      <c r="G10" s="1">
        <f>'Preturi PLOTURI PROFILITEC'!$C$4</f>
        <v>45</v>
      </c>
      <c r="H10" s="8">
        <f t="shared" si="2"/>
        <v>0.51883333333333326</v>
      </c>
      <c r="I10" s="8">
        <f t="shared" si="3"/>
        <v>0.61741166666666658</v>
      </c>
      <c r="J10" s="9">
        <f>H10*'Preturi PLOTURI PROFILITEC'!$C$5</f>
        <v>2.6460499999999993</v>
      </c>
      <c r="K10" s="9">
        <f t="shared" si="4"/>
        <v>3.1487994999999991</v>
      </c>
      <c r="L10" s="1">
        <v>0</v>
      </c>
      <c r="M10" s="9">
        <f t="shared" si="5"/>
        <v>0</v>
      </c>
      <c r="N10" s="9">
        <f t="shared" si="6"/>
        <v>0</v>
      </c>
    </row>
    <row r="11" spans="1:14">
      <c r="A11" s="1" t="s">
        <v>12</v>
      </c>
      <c r="B11" s="8">
        <v>67.91</v>
      </c>
      <c r="C11" s="1">
        <v>24</v>
      </c>
      <c r="D11" s="2">
        <f t="shared" si="0"/>
        <v>18</v>
      </c>
      <c r="E11" s="2">
        <v>432</v>
      </c>
      <c r="F11" s="8">
        <f t="shared" si="1"/>
        <v>2.8295833333333333</v>
      </c>
      <c r="G11" s="1">
        <f>'Preturi PLOTURI PROFILITEC'!$C$4</f>
        <v>45</v>
      </c>
      <c r="H11" s="8">
        <f t="shared" si="2"/>
        <v>1.5562708333333333</v>
      </c>
      <c r="I11" s="8">
        <f t="shared" si="3"/>
        <v>1.8519622916666665</v>
      </c>
      <c r="J11" s="9">
        <f>H11*'Preturi PLOTURI PROFILITEC'!$C$5</f>
        <v>7.9369812499999988</v>
      </c>
      <c r="K11" s="9">
        <f t="shared" si="4"/>
        <v>9.4450076874999986</v>
      </c>
      <c r="L11" s="1">
        <v>0</v>
      </c>
      <c r="M11" s="9">
        <f t="shared" si="5"/>
        <v>0</v>
      </c>
      <c r="N11" s="9">
        <f t="shared" si="6"/>
        <v>0</v>
      </c>
    </row>
    <row r="12" spans="1:14">
      <c r="A12" s="10" t="s">
        <v>18</v>
      </c>
      <c r="B12" s="11">
        <v>394.71</v>
      </c>
      <c r="C12" s="1">
        <v>240</v>
      </c>
      <c r="D12" s="2">
        <f t="shared" si="0"/>
        <v>12</v>
      </c>
      <c r="E12" s="2">
        <v>2880</v>
      </c>
      <c r="F12" s="8">
        <f t="shared" si="1"/>
        <v>1.644625</v>
      </c>
      <c r="G12" s="1">
        <f>'Preturi PLOTURI PROFILITEC'!$C$4</f>
        <v>45</v>
      </c>
      <c r="H12" s="8">
        <f t="shared" si="2"/>
        <v>0.90454374999999998</v>
      </c>
      <c r="I12" s="8">
        <f t="shared" si="3"/>
        <v>1.0764070625</v>
      </c>
      <c r="J12" s="9">
        <f>H12*'Preturi PLOTURI PROFILITEC'!$C$5</f>
        <v>4.6131731249999994</v>
      </c>
      <c r="K12" s="9">
        <f t="shared" si="4"/>
        <v>5.4896760187499991</v>
      </c>
      <c r="L12" s="1">
        <v>0</v>
      </c>
      <c r="M12" s="9">
        <f t="shared" si="5"/>
        <v>0</v>
      </c>
      <c r="N12" s="9">
        <f t="shared" si="6"/>
        <v>0</v>
      </c>
    </row>
    <row r="13" spans="1:14">
      <c r="A13" s="1" t="s">
        <v>19</v>
      </c>
      <c r="B13" s="8">
        <v>394.71</v>
      </c>
      <c r="C13" s="1">
        <v>240</v>
      </c>
      <c r="D13" s="2">
        <f t="shared" si="0"/>
        <v>12</v>
      </c>
      <c r="E13" s="2">
        <v>2880</v>
      </c>
      <c r="F13" s="8">
        <f t="shared" si="1"/>
        <v>1.644625</v>
      </c>
      <c r="G13" s="1">
        <f>'Preturi PLOTURI PROFILITEC'!$C$4</f>
        <v>45</v>
      </c>
      <c r="H13" s="8">
        <f t="shared" si="2"/>
        <v>0.90454374999999998</v>
      </c>
      <c r="I13" s="8">
        <f t="shared" si="3"/>
        <v>1.0764070625</v>
      </c>
      <c r="J13" s="9">
        <f>H13*'Preturi PLOTURI PROFILITEC'!$C$5</f>
        <v>4.6131731249999994</v>
      </c>
      <c r="K13" s="9">
        <f t="shared" si="4"/>
        <v>5.4896760187499991</v>
      </c>
      <c r="L13" s="1">
        <v>0</v>
      </c>
      <c r="M13" s="9">
        <f t="shared" si="5"/>
        <v>0</v>
      </c>
      <c r="N13" s="9">
        <f t="shared" si="6"/>
        <v>0</v>
      </c>
    </row>
    <row r="14" spans="1:14">
      <c r="A14" s="10" t="s">
        <v>154</v>
      </c>
      <c r="B14" s="11">
        <v>43.42</v>
      </c>
      <c r="C14" s="1">
        <v>24</v>
      </c>
      <c r="D14" s="2">
        <f t="shared" si="0"/>
        <v>0</v>
      </c>
      <c r="F14" s="8">
        <f t="shared" si="1"/>
        <v>1.8091666666666668</v>
      </c>
      <c r="G14" s="1">
        <f>'Preturi PLOTURI PROFILITEC'!$C$4</f>
        <v>45</v>
      </c>
      <c r="H14" s="8">
        <f t="shared" si="2"/>
        <v>0.99504166666666671</v>
      </c>
      <c r="I14" s="8">
        <f t="shared" si="3"/>
        <v>1.1840995833333334</v>
      </c>
      <c r="J14" s="9">
        <f>H14*'Preturi PLOTURI PROFILITEC'!$C$5</f>
        <v>5.0747124999999995</v>
      </c>
      <c r="K14" s="9">
        <f t="shared" si="4"/>
        <v>6.0389078749999996</v>
      </c>
      <c r="L14" s="1">
        <v>0</v>
      </c>
      <c r="M14" s="9">
        <f t="shared" si="5"/>
        <v>0</v>
      </c>
      <c r="N14" s="9">
        <f t="shared" si="6"/>
        <v>0</v>
      </c>
    </row>
    <row r="15" spans="1:14">
      <c r="A15" s="10" t="s">
        <v>155</v>
      </c>
      <c r="B15" s="11">
        <v>43.42</v>
      </c>
      <c r="C15" s="1">
        <v>24</v>
      </c>
      <c r="D15" s="2">
        <f t="shared" si="0"/>
        <v>0</v>
      </c>
      <c r="F15" s="8">
        <f t="shared" si="1"/>
        <v>1.8091666666666668</v>
      </c>
      <c r="G15" s="1">
        <f>'Preturi PLOTURI PROFILITEC'!$C$4</f>
        <v>45</v>
      </c>
      <c r="H15" s="8">
        <f t="shared" si="2"/>
        <v>0.99504166666666671</v>
      </c>
      <c r="I15" s="8">
        <f t="shared" si="3"/>
        <v>1.1840995833333334</v>
      </c>
      <c r="J15" s="9">
        <f>H15*'Preturi PLOTURI PROFILITEC'!$C$5</f>
        <v>5.0747124999999995</v>
      </c>
      <c r="K15" s="9">
        <f t="shared" si="4"/>
        <v>6.0389078749999996</v>
      </c>
      <c r="L15" s="1">
        <v>0</v>
      </c>
      <c r="M15" s="9">
        <f t="shared" si="5"/>
        <v>0</v>
      </c>
      <c r="N15" s="9">
        <f t="shared" si="6"/>
        <v>0</v>
      </c>
    </row>
    <row r="16" spans="1:14">
      <c r="A16" s="1" t="s">
        <v>156</v>
      </c>
      <c r="B16" s="8">
        <v>40</v>
      </c>
      <c r="C16" s="1">
        <v>1</v>
      </c>
      <c r="D16" s="2">
        <f t="shared" si="0"/>
        <v>0</v>
      </c>
      <c r="F16" s="8">
        <f t="shared" si="1"/>
        <v>40</v>
      </c>
      <c r="G16" s="12">
        <v>55</v>
      </c>
      <c r="H16" s="8">
        <f t="shared" si="2"/>
        <v>18</v>
      </c>
      <c r="I16" s="8">
        <f t="shared" si="3"/>
        <v>21.419999999999998</v>
      </c>
      <c r="J16" s="9">
        <f>H16*'Preturi PLOTURI PROFILITEC'!$C$5</f>
        <v>91.8</v>
      </c>
      <c r="K16" s="9">
        <f t="shared" si="4"/>
        <v>109.24199999999999</v>
      </c>
      <c r="L16" s="1">
        <v>0</v>
      </c>
      <c r="M16" s="9">
        <f t="shared" si="5"/>
        <v>0</v>
      </c>
      <c r="N16" s="9">
        <f t="shared" si="6"/>
        <v>0</v>
      </c>
    </row>
    <row r="17" spans="1:14">
      <c r="B17" s="8"/>
      <c r="F17" s="8"/>
      <c r="H17" s="8"/>
      <c r="I17" s="8"/>
      <c r="J17" s="9"/>
      <c r="K17" s="9"/>
      <c r="M17" s="9"/>
      <c r="N17" s="9"/>
    </row>
    <row r="18" spans="1:14">
      <c r="A18" s="1" t="s">
        <v>157</v>
      </c>
      <c r="B18" s="8">
        <v>70.8</v>
      </c>
      <c r="C18" s="1">
        <v>24</v>
      </c>
      <c r="D18" s="2">
        <f t="shared" ref="D18:D23" si="7">E18/C18</f>
        <v>0</v>
      </c>
      <c r="F18" s="8">
        <f t="shared" ref="F18:F23" si="8">B18/C18</f>
        <v>2.9499999999999997</v>
      </c>
      <c r="G18" s="1">
        <f>'Preturi PLOTURI PROFILITEC'!$C$4</f>
        <v>45</v>
      </c>
      <c r="H18" s="8">
        <f t="shared" ref="H18:H23" si="9">F18-(F18*G18)/100</f>
        <v>1.6224999999999998</v>
      </c>
      <c r="I18" s="8">
        <f t="shared" ref="I18:I23" si="10">H18*1.19</f>
        <v>1.9307749999999997</v>
      </c>
      <c r="J18" s="9">
        <f>H18*'Preturi PLOTURI PROFILITEC'!$C$5</f>
        <v>8.2747499999999992</v>
      </c>
      <c r="K18" s="9">
        <f t="shared" ref="K18:K23" si="11">J18*1.19</f>
        <v>9.8469524999999987</v>
      </c>
      <c r="L18" s="1">
        <v>0</v>
      </c>
      <c r="M18" s="9">
        <f t="shared" ref="M18:M23" si="12">J18*L18</f>
        <v>0</v>
      </c>
      <c r="N18" s="9">
        <f t="shared" ref="N18:N23" si="13">M18*1.19</f>
        <v>0</v>
      </c>
    </row>
    <row r="19" spans="1:14">
      <c r="A19" s="1" t="s">
        <v>158</v>
      </c>
      <c r="B19" s="8">
        <v>75.599999999999994</v>
      </c>
      <c r="C19" s="1">
        <v>24</v>
      </c>
      <c r="D19" s="2">
        <f t="shared" si="7"/>
        <v>0</v>
      </c>
      <c r="F19" s="8">
        <f t="shared" si="8"/>
        <v>3.15</v>
      </c>
      <c r="G19" s="1">
        <f>'Preturi PLOTURI PROFILITEC'!$C$4</f>
        <v>45</v>
      </c>
      <c r="H19" s="8">
        <f t="shared" si="9"/>
        <v>1.7324999999999999</v>
      </c>
      <c r="I19" s="8">
        <f t="shared" si="10"/>
        <v>2.0616749999999997</v>
      </c>
      <c r="J19" s="9">
        <f>H19*'Preturi PLOTURI PROFILITEC'!$C$5</f>
        <v>8.8357499999999991</v>
      </c>
      <c r="K19" s="9">
        <f t="shared" si="11"/>
        <v>10.514542499999999</v>
      </c>
      <c r="L19" s="1">
        <v>0</v>
      </c>
      <c r="M19" s="9">
        <f t="shared" si="12"/>
        <v>0</v>
      </c>
      <c r="N19" s="9">
        <f t="shared" si="13"/>
        <v>0</v>
      </c>
    </row>
    <row r="20" spans="1:14">
      <c r="A20" s="1" t="s">
        <v>21</v>
      </c>
      <c r="B20" s="8">
        <v>216</v>
      </c>
      <c r="C20" s="1">
        <v>240</v>
      </c>
      <c r="D20" s="2">
        <f t="shared" si="7"/>
        <v>0</v>
      </c>
      <c r="F20" s="8">
        <f t="shared" si="8"/>
        <v>0.9</v>
      </c>
      <c r="G20" s="1">
        <f>'Preturi PLOTURI PROFILITEC'!$C$4</f>
        <v>45</v>
      </c>
      <c r="H20" s="8">
        <f t="shared" si="9"/>
        <v>0.495</v>
      </c>
      <c r="I20" s="8">
        <f t="shared" si="10"/>
        <v>0.58904999999999996</v>
      </c>
      <c r="J20" s="9">
        <f>H20*'Preturi PLOTURI PROFILITEC'!$C$5</f>
        <v>2.5244999999999997</v>
      </c>
      <c r="K20" s="9">
        <f t="shared" si="11"/>
        <v>3.0041549999999995</v>
      </c>
      <c r="L20" s="1">
        <v>0</v>
      </c>
      <c r="M20" s="9">
        <f t="shared" si="12"/>
        <v>0</v>
      </c>
      <c r="N20" s="9">
        <f t="shared" si="13"/>
        <v>0</v>
      </c>
    </row>
    <row r="21" spans="1:14">
      <c r="A21" s="1" t="s">
        <v>22</v>
      </c>
      <c r="B21" s="8">
        <v>216</v>
      </c>
      <c r="C21" s="1">
        <v>240</v>
      </c>
      <c r="D21" s="2">
        <f t="shared" si="7"/>
        <v>0</v>
      </c>
      <c r="F21" s="8">
        <f t="shared" si="8"/>
        <v>0.9</v>
      </c>
      <c r="G21" s="1">
        <f>'Preturi PLOTURI PROFILITEC'!$C$4</f>
        <v>45</v>
      </c>
      <c r="H21" s="8">
        <f t="shared" si="9"/>
        <v>0.495</v>
      </c>
      <c r="I21" s="8">
        <f t="shared" si="10"/>
        <v>0.58904999999999996</v>
      </c>
      <c r="J21" s="9">
        <f>H21*'Preturi PLOTURI PROFILITEC'!$C$5</f>
        <v>2.5244999999999997</v>
      </c>
      <c r="K21" s="9">
        <f t="shared" si="11"/>
        <v>3.0041549999999995</v>
      </c>
      <c r="L21" s="1">
        <v>0</v>
      </c>
      <c r="M21" s="9">
        <f t="shared" si="12"/>
        <v>0</v>
      </c>
      <c r="N21" s="9">
        <f t="shared" si="13"/>
        <v>0</v>
      </c>
    </row>
    <row r="22" spans="1:14">
      <c r="A22" s="1" t="s">
        <v>159</v>
      </c>
      <c r="B22" s="8">
        <v>23.76</v>
      </c>
      <c r="C22" s="1">
        <v>24</v>
      </c>
      <c r="D22" s="2">
        <f t="shared" si="7"/>
        <v>0</v>
      </c>
      <c r="F22" s="8">
        <f t="shared" si="8"/>
        <v>0.9900000000000001</v>
      </c>
      <c r="G22" s="1">
        <f>'Preturi PLOTURI PROFILITEC'!$C$4</f>
        <v>45</v>
      </c>
      <c r="H22" s="8">
        <f t="shared" si="9"/>
        <v>0.54449999999999998</v>
      </c>
      <c r="I22" s="8">
        <f t="shared" si="10"/>
        <v>0.64795499999999995</v>
      </c>
      <c r="J22" s="9">
        <f>H22*'Preturi PLOTURI PROFILITEC'!$C$5</f>
        <v>2.7769499999999998</v>
      </c>
      <c r="K22" s="9">
        <f t="shared" si="11"/>
        <v>3.3045704999999996</v>
      </c>
      <c r="L22" s="1">
        <v>0</v>
      </c>
      <c r="M22" s="9">
        <f t="shared" si="12"/>
        <v>0</v>
      </c>
      <c r="N22" s="9">
        <f t="shared" si="13"/>
        <v>0</v>
      </c>
    </row>
    <row r="23" spans="1:14">
      <c r="A23" s="1" t="s">
        <v>160</v>
      </c>
      <c r="B23" s="8">
        <v>23.76</v>
      </c>
      <c r="C23" s="1">
        <v>24</v>
      </c>
      <c r="D23" s="2">
        <f t="shared" si="7"/>
        <v>0</v>
      </c>
      <c r="F23" s="8">
        <f t="shared" si="8"/>
        <v>0.9900000000000001</v>
      </c>
      <c r="G23" s="1">
        <f>'Preturi PLOTURI PROFILITEC'!$C$4</f>
        <v>45</v>
      </c>
      <c r="H23" s="8">
        <f t="shared" si="9"/>
        <v>0.54449999999999998</v>
      </c>
      <c r="I23" s="8">
        <f t="shared" si="10"/>
        <v>0.64795499999999995</v>
      </c>
      <c r="J23" s="9">
        <f>H23*'Preturi PLOTURI PROFILITEC'!$C$5</f>
        <v>2.7769499999999998</v>
      </c>
      <c r="K23" s="9">
        <f t="shared" si="11"/>
        <v>3.3045704999999996</v>
      </c>
      <c r="L23" s="1">
        <v>0</v>
      </c>
      <c r="M23" s="9">
        <f t="shared" si="12"/>
        <v>0</v>
      </c>
      <c r="N23" s="9">
        <f t="shared" si="13"/>
        <v>0</v>
      </c>
    </row>
    <row r="24" spans="1:14">
      <c r="B24" s="8"/>
      <c r="F24" s="8"/>
      <c r="H24" s="8"/>
      <c r="I24" s="8"/>
      <c r="J24" s="9"/>
      <c r="K24" s="9"/>
      <c r="M24" s="9"/>
      <c r="N24" s="9"/>
    </row>
    <row r="25" spans="1:14">
      <c r="A25" s="10" t="s">
        <v>23</v>
      </c>
      <c r="B25" s="11">
        <v>26</v>
      </c>
      <c r="C25" s="1">
        <v>2.4</v>
      </c>
      <c r="D25" s="2">
        <f t="shared" ref="D25:D41" si="14">E25/C25</f>
        <v>0</v>
      </c>
      <c r="F25" s="8">
        <f>B25*C25</f>
        <v>62.4</v>
      </c>
      <c r="G25" s="1">
        <f>'Preturi PLOTURI PROFILITEC'!$C$4</f>
        <v>45</v>
      </c>
      <c r="H25" s="8">
        <f t="shared" ref="H25:H41" si="15">F25-(F25*G25)/100</f>
        <v>34.32</v>
      </c>
      <c r="I25" s="8">
        <f t="shared" ref="I25:I41" si="16">H25*1.19</f>
        <v>40.840800000000002</v>
      </c>
      <c r="J25" s="9">
        <f>H25*'Preturi PLOTURI PROFILITEC'!$C$5</f>
        <v>175.03199999999998</v>
      </c>
      <c r="K25" s="9">
        <f t="shared" ref="K25:K41" si="17">J25*1.19</f>
        <v>208.28807999999998</v>
      </c>
      <c r="L25" s="1">
        <v>0</v>
      </c>
      <c r="M25" s="9">
        <f t="shared" ref="M25:M41" si="18">J25*L25</f>
        <v>0</v>
      </c>
      <c r="N25" s="9">
        <f t="shared" ref="N25:N41" si="19">M25*1.19</f>
        <v>0</v>
      </c>
    </row>
    <row r="26" spans="1:14">
      <c r="A26" s="10" t="s">
        <v>24</v>
      </c>
      <c r="B26" s="11">
        <v>32</v>
      </c>
      <c r="C26" s="1">
        <v>2.4</v>
      </c>
      <c r="D26" s="2">
        <f t="shared" si="14"/>
        <v>0</v>
      </c>
      <c r="F26" s="8">
        <f>B26*C26</f>
        <v>76.8</v>
      </c>
      <c r="G26" s="1">
        <f>'Preturi PLOTURI PROFILITEC'!$C$4</f>
        <v>45</v>
      </c>
      <c r="H26" s="8">
        <f t="shared" si="15"/>
        <v>42.239999999999995</v>
      </c>
      <c r="I26" s="8">
        <f t="shared" si="16"/>
        <v>50.265599999999992</v>
      </c>
      <c r="J26" s="9">
        <f>H26*'Preturi PLOTURI PROFILITEC'!$C$5</f>
        <v>215.42399999999995</v>
      </c>
      <c r="K26" s="9">
        <f t="shared" si="17"/>
        <v>256.35455999999994</v>
      </c>
      <c r="L26" s="1">
        <v>0</v>
      </c>
      <c r="M26" s="9">
        <f t="shared" si="18"/>
        <v>0</v>
      </c>
      <c r="N26" s="9">
        <f t="shared" si="19"/>
        <v>0</v>
      </c>
    </row>
    <row r="27" spans="1:14">
      <c r="A27" s="10" t="s">
        <v>25</v>
      </c>
      <c r="B27" s="11">
        <v>42.64</v>
      </c>
      <c r="C27" s="1">
        <v>1</v>
      </c>
      <c r="D27" s="2">
        <f t="shared" si="14"/>
        <v>0</v>
      </c>
      <c r="F27" s="8">
        <f t="shared" ref="F27:F34" si="20">B27/C27</f>
        <v>42.64</v>
      </c>
      <c r="G27" s="1">
        <f>'Preturi PLOTURI PROFILITEC'!$C$4</f>
        <v>45</v>
      </c>
      <c r="H27" s="8">
        <f t="shared" si="15"/>
        <v>23.452000000000002</v>
      </c>
      <c r="I27" s="8">
        <f t="shared" si="16"/>
        <v>27.907880000000002</v>
      </c>
      <c r="J27" s="9">
        <f>H27*'Preturi PLOTURI PROFILITEC'!$C$5</f>
        <v>119.6052</v>
      </c>
      <c r="K27" s="9">
        <f t="shared" si="17"/>
        <v>142.33018799999999</v>
      </c>
      <c r="L27" s="1">
        <v>0</v>
      </c>
      <c r="M27" s="9">
        <f t="shared" si="18"/>
        <v>0</v>
      </c>
      <c r="N27" s="9">
        <f t="shared" si="19"/>
        <v>0</v>
      </c>
    </row>
    <row r="28" spans="1:14">
      <c r="A28" s="10" t="s">
        <v>26</v>
      </c>
      <c r="B28" s="11">
        <v>20.32</v>
      </c>
      <c r="C28" s="1">
        <v>1</v>
      </c>
      <c r="D28" s="2">
        <f t="shared" si="14"/>
        <v>0</v>
      </c>
      <c r="F28" s="8">
        <f t="shared" si="20"/>
        <v>20.32</v>
      </c>
      <c r="G28" s="1">
        <f>'Preturi PLOTURI PROFILITEC'!$C$4</f>
        <v>45</v>
      </c>
      <c r="H28" s="8">
        <f t="shared" si="15"/>
        <v>11.176</v>
      </c>
      <c r="I28" s="8">
        <f t="shared" si="16"/>
        <v>13.299439999999999</v>
      </c>
      <c r="J28" s="9">
        <f>H28*'Preturi PLOTURI PROFILITEC'!$C$5</f>
        <v>56.997599999999998</v>
      </c>
      <c r="K28" s="9">
        <f t="shared" si="17"/>
        <v>67.82714399999999</v>
      </c>
      <c r="L28" s="1">
        <v>0</v>
      </c>
      <c r="M28" s="9">
        <f t="shared" si="18"/>
        <v>0</v>
      </c>
      <c r="N28" s="9">
        <f t="shared" si="19"/>
        <v>0</v>
      </c>
    </row>
    <row r="29" spans="1:14">
      <c r="A29" s="10" t="s">
        <v>27</v>
      </c>
      <c r="B29" s="11">
        <v>50.56</v>
      </c>
      <c r="C29" s="1">
        <v>1</v>
      </c>
      <c r="D29" s="2">
        <f t="shared" si="14"/>
        <v>0</v>
      </c>
      <c r="F29" s="8">
        <f t="shared" si="20"/>
        <v>50.56</v>
      </c>
      <c r="G29" s="1">
        <f>'Preturi PLOTURI PROFILITEC'!$C$4</f>
        <v>45</v>
      </c>
      <c r="H29" s="8">
        <f t="shared" si="15"/>
        <v>27.808</v>
      </c>
      <c r="I29" s="8">
        <f t="shared" si="16"/>
        <v>33.091519999999996</v>
      </c>
      <c r="J29" s="9">
        <f>H29*'Preturi PLOTURI PROFILITEC'!$C$5</f>
        <v>141.82079999999999</v>
      </c>
      <c r="K29" s="9">
        <f t="shared" si="17"/>
        <v>168.76675199999997</v>
      </c>
      <c r="L29" s="1">
        <v>0</v>
      </c>
      <c r="M29" s="9">
        <f t="shared" si="18"/>
        <v>0</v>
      </c>
      <c r="N29" s="9">
        <f t="shared" si="19"/>
        <v>0</v>
      </c>
    </row>
    <row r="30" spans="1:14">
      <c r="A30" s="10" t="s">
        <v>28</v>
      </c>
      <c r="B30" s="11">
        <v>50.56</v>
      </c>
      <c r="C30" s="1">
        <v>1</v>
      </c>
      <c r="D30" s="2">
        <f t="shared" si="14"/>
        <v>0</v>
      </c>
      <c r="F30" s="8">
        <f t="shared" si="20"/>
        <v>50.56</v>
      </c>
      <c r="G30" s="1">
        <f>'Preturi PLOTURI PROFILITEC'!$C$4</f>
        <v>45</v>
      </c>
      <c r="H30" s="8">
        <f t="shared" si="15"/>
        <v>27.808</v>
      </c>
      <c r="I30" s="8">
        <f t="shared" si="16"/>
        <v>33.091519999999996</v>
      </c>
      <c r="J30" s="9">
        <f>H30*'Preturi PLOTURI PROFILITEC'!$C$5</f>
        <v>141.82079999999999</v>
      </c>
      <c r="K30" s="9">
        <f t="shared" si="17"/>
        <v>168.76675199999997</v>
      </c>
      <c r="L30" s="1">
        <v>0</v>
      </c>
      <c r="M30" s="9">
        <f t="shared" si="18"/>
        <v>0</v>
      </c>
      <c r="N30" s="9">
        <f t="shared" si="19"/>
        <v>0</v>
      </c>
    </row>
    <row r="31" spans="1:14">
      <c r="A31" s="10" t="s">
        <v>29</v>
      </c>
      <c r="B31" s="11">
        <v>20.69</v>
      </c>
      <c r="C31" s="13">
        <v>1</v>
      </c>
      <c r="D31" s="14">
        <f t="shared" si="14"/>
        <v>0</v>
      </c>
      <c r="E31" s="14"/>
      <c r="F31" s="8">
        <f t="shared" si="20"/>
        <v>20.69</v>
      </c>
      <c r="G31" s="1">
        <f>'Preturi PLOTURI PROFILITEC'!$C$4</f>
        <v>45</v>
      </c>
      <c r="H31" s="8">
        <f t="shared" si="15"/>
        <v>11.3795</v>
      </c>
      <c r="I31" s="8">
        <f t="shared" si="16"/>
        <v>13.541604999999999</v>
      </c>
      <c r="J31" s="9">
        <f>H31*'Preturi PLOTURI PROFILITEC'!$C$5</f>
        <v>58.035449999999997</v>
      </c>
      <c r="K31" s="9">
        <f t="shared" si="17"/>
        <v>69.062185499999998</v>
      </c>
      <c r="L31" s="1">
        <v>0</v>
      </c>
      <c r="M31" s="9">
        <f t="shared" si="18"/>
        <v>0</v>
      </c>
      <c r="N31" s="9">
        <f t="shared" si="19"/>
        <v>0</v>
      </c>
    </row>
    <row r="32" spans="1:14">
      <c r="A32" s="10" t="s">
        <v>30</v>
      </c>
      <c r="B32" s="11">
        <v>31.36</v>
      </c>
      <c r="C32" s="13">
        <v>24</v>
      </c>
      <c r="D32" s="14">
        <f t="shared" si="14"/>
        <v>0</v>
      </c>
      <c r="E32" s="14"/>
      <c r="F32" s="8">
        <f t="shared" si="20"/>
        <v>1.3066666666666666</v>
      </c>
      <c r="G32" s="1">
        <f>'Preturi PLOTURI PROFILITEC'!$C$4</f>
        <v>45</v>
      </c>
      <c r="H32" s="8">
        <f t="shared" si="15"/>
        <v>0.71866666666666668</v>
      </c>
      <c r="I32" s="8">
        <f t="shared" si="16"/>
        <v>0.85521333333333327</v>
      </c>
      <c r="J32" s="9">
        <f>H32*'Preturi PLOTURI PROFILITEC'!$C$5</f>
        <v>3.6651999999999996</v>
      </c>
      <c r="K32" s="9">
        <f t="shared" si="17"/>
        <v>4.3615879999999994</v>
      </c>
      <c r="L32" s="1">
        <v>0</v>
      </c>
      <c r="M32" s="9">
        <f t="shared" si="18"/>
        <v>0</v>
      </c>
      <c r="N32" s="9">
        <f t="shared" si="19"/>
        <v>0</v>
      </c>
    </row>
    <row r="33" spans="1:14">
      <c r="A33" s="10" t="s">
        <v>20</v>
      </c>
      <c r="B33" s="11">
        <v>394.71</v>
      </c>
      <c r="C33" s="13">
        <v>240</v>
      </c>
      <c r="D33" s="14">
        <f t="shared" si="14"/>
        <v>0</v>
      </c>
      <c r="E33" s="14"/>
      <c r="F33" s="8">
        <f t="shared" si="20"/>
        <v>1.644625</v>
      </c>
      <c r="G33" s="1">
        <f>'Preturi PLOTURI PROFILITEC'!$C$4</f>
        <v>45</v>
      </c>
      <c r="H33" s="8">
        <f t="shared" si="15"/>
        <v>0.90454374999999998</v>
      </c>
      <c r="I33" s="8">
        <f t="shared" si="16"/>
        <v>1.0764070625</v>
      </c>
      <c r="J33" s="9">
        <f>H33*'Preturi PLOTURI PROFILITEC'!$C$5</f>
        <v>4.6131731249999994</v>
      </c>
      <c r="K33" s="9">
        <f t="shared" si="17"/>
        <v>5.4896760187499991</v>
      </c>
      <c r="L33" s="1">
        <v>0</v>
      </c>
      <c r="M33" s="9">
        <f t="shared" si="18"/>
        <v>0</v>
      </c>
      <c r="N33" s="9">
        <f t="shared" si="19"/>
        <v>0</v>
      </c>
    </row>
    <row r="34" spans="1:14">
      <c r="A34" s="10" t="s">
        <v>31</v>
      </c>
      <c r="B34" s="11">
        <v>43.42</v>
      </c>
      <c r="C34" s="13">
        <v>24</v>
      </c>
      <c r="D34" s="14">
        <f t="shared" si="14"/>
        <v>0</v>
      </c>
      <c r="E34" s="14"/>
      <c r="F34" s="8">
        <f t="shared" si="20"/>
        <v>1.8091666666666668</v>
      </c>
      <c r="G34" s="1">
        <f>'Preturi PLOTURI PROFILITEC'!$C$4</f>
        <v>45</v>
      </c>
      <c r="H34" s="8">
        <f t="shared" si="15"/>
        <v>0.99504166666666671</v>
      </c>
      <c r="I34" s="8">
        <f t="shared" si="16"/>
        <v>1.1840995833333334</v>
      </c>
      <c r="J34" s="9">
        <f>H34*'Preturi PLOTURI PROFILITEC'!$C$5</f>
        <v>5.0747124999999995</v>
      </c>
      <c r="K34" s="9">
        <f t="shared" si="17"/>
        <v>6.0389078749999996</v>
      </c>
      <c r="L34" s="1">
        <v>0</v>
      </c>
      <c r="M34" s="9">
        <f t="shared" si="18"/>
        <v>0</v>
      </c>
      <c r="N34" s="9">
        <f t="shared" si="19"/>
        <v>0</v>
      </c>
    </row>
    <row r="35" spans="1:14">
      <c r="A35" s="10" t="s">
        <v>32</v>
      </c>
      <c r="B35" s="11">
        <v>0.9</v>
      </c>
      <c r="C35" s="13">
        <v>50</v>
      </c>
      <c r="D35" s="14">
        <f t="shared" si="14"/>
        <v>0</v>
      </c>
      <c r="E35" s="14"/>
      <c r="F35" s="8">
        <f>B35</f>
        <v>0.9</v>
      </c>
      <c r="G35" s="1">
        <f>'Preturi PLOTURI PROFILITEC'!$C$4</f>
        <v>45</v>
      </c>
      <c r="H35" s="8">
        <f t="shared" si="15"/>
        <v>0.495</v>
      </c>
      <c r="I35" s="8">
        <f t="shared" si="16"/>
        <v>0.58904999999999996</v>
      </c>
      <c r="J35" s="9">
        <f>H35*'Preturi PLOTURI PROFILITEC'!$C$5</f>
        <v>2.5244999999999997</v>
      </c>
      <c r="K35" s="9">
        <f t="shared" si="17"/>
        <v>3.0041549999999995</v>
      </c>
      <c r="L35" s="1">
        <v>0</v>
      </c>
      <c r="M35" s="9">
        <f t="shared" si="18"/>
        <v>0</v>
      </c>
      <c r="N35" s="9">
        <f t="shared" si="19"/>
        <v>0</v>
      </c>
    </row>
    <row r="36" spans="1:14">
      <c r="A36" s="10" t="s">
        <v>33</v>
      </c>
      <c r="B36" s="11">
        <v>76.66</v>
      </c>
      <c r="C36" s="13">
        <v>50</v>
      </c>
      <c r="D36" s="14">
        <f t="shared" si="14"/>
        <v>0</v>
      </c>
      <c r="E36" s="14"/>
      <c r="F36" s="8">
        <f>B36/C36</f>
        <v>1.5331999999999999</v>
      </c>
      <c r="G36" s="1">
        <f>'Preturi PLOTURI PROFILITEC'!$C$4</f>
        <v>45</v>
      </c>
      <c r="H36" s="8">
        <f t="shared" si="15"/>
        <v>0.8432599999999999</v>
      </c>
      <c r="I36" s="8">
        <f t="shared" si="16"/>
        <v>1.0034793999999998</v>
      </c>
      <c r="J36" s="9">
        <f>H36*'Preturi PLOTURI PROFILITEC'!$C$5</f>
        <v>4.3006259999999994</v>
      </c>
      <c r="K36" s="9">
        <f t="shared" si="17"/>
        <v>5.1177449399999988</v>
      </c>
      <c r="L36" s="1">
        <v>0</v>
      </c>
      <c r="M36" s="9">
        <f t="shared" si="18"/>
        <v>0</v>
      </c>
      <c r="N36" s="9">
        <f t="shared" si="19"/>
        <v>0</v>
      </c>
    </row>
    <row r="37" spans="1:14">
      <c r="A37" s="10" t="s">
        <v>34</v>
      </c>
      <c r="B37" s="11">
        <v>0.24</v>
      </c>
      <c r="C37" s="13">
        <v>500</v>
      </c>
      <c r="D37" s="14">
        <f t="shared" si="14"/>
        <v>0</v>
      </c>
      <c r="E37" s="14"/>
      <c r="F37" s="8">
        <f>B37</f>
        <v>0.24</v>
      </c>
      <c r="G37" s="1">
        <f>'Preturi PLOTURI PROFILITEC'!$C$4</f>
        <v>45</v>
      </c>
      <c r="H37" s="8">
        <f t="shared" si="15"/>
        <v>0.13200000000000001</v>
      </c>
      <c r="I37" s="8">
        <f t="shared" si="16"/>
        <v>0.15708</v>
      </c>
      <c r="J37" s="9">
        <f>H37*'Preturi PLOTURI PROFILITEC'!$C$5</f>
        <v>0.67320000000000002</v>
      </c>
      <c r="K37" s="9">
        <f t="shared" si="17"/>
        <v>0.80110800000000004</v>
      </c>
      <c r="L37" s="1">
        <v>0</v>
      </c>
      <c r="M37" s="9">
        <f t="shared" si="18"/>
        <v>0</v>
      </c>
      <c r="N37" s="9">
        <f t="shared" si="19"/>
        <v>0</v>
      </c>
    </row>
    <row r="38" spans="1:14">
      <c r="A38" s="10" t="s">
        <v>35</v>
      </c>
      <c r="B38" s="11">
        <v>0.64</v>
      </c>
      <c r="C38" s="13">
        <v>600</v>
      </c>
      <c r="D38" s="14">
        <f t="shared" si="14"/>
        <v>0</v>
      </c>
      <c r="E38" s="14"/>
      <c r="F38" s="8">
        <f>B38</f>
        <v>0.64</v>
      </c>
      <c r="G38" s="1">
        <f>'Preturi PLOTURI PROFILITEC'!$C$4</f>
        <v>45</v>
      </c>
      <c r="H38" s="8">
        <f t="shared" si="15"/>
        <v>0.35199999999999998</v>
      </c>
      <c r="I38" s="8">
        <f t="shared" si="16"/>
        <v>0.41887999999999997</v>
      </c>
      <c r="J38" s="9">
        <f>H38*'Preturi PLOTURI PROFILITEC'!$C$5</f>
        <v>1.7951999999999997</v>
      </c>
      <c r="K38" s="9">
        <f t="shared" si="17"/>
        <v>2.1362879999999995</v>
      </c>
      <c r="L38" s="1">
        <v>0</v>
      </c>
      <c r="M38" s="9">
        <f t="shared" si="18"/>
        <v>0</v>
      </c>
      <c r="N38" s="9">
        <f t="shared" si="19"/>
        <v>0</v>
      </c>
    </row>
    <row r="39" spans="1:14">
      <c r="A39" s="10" t="s">
        <v>36</v>
      </c>
      <c r="B39" s="11">
        <v>0.69</v>
      </c>
      <c r="C39" s="13">
        <v>500</v>
      </c>
      <c r="D39" s="14">
        <f t="shared" si="14"/>
        <v>0</v>
      </c>
      <c r="E39" s="14"/>
      <c r="F39" s="8">
        <f>B39</f>
        <v>0.69</v>
      </c>
      <c r="G39" s="1">
        <f>'Preturi PLOTURI PROFILITEC'!$C$4</f>
        <v>45</v>
      </c>
      <c r="H39" s="8">
        <f t="shared" si="15"/>
        <v>0.37949999999999995</v>
      </c>
      <c r="I39" s="8">
        <f t="shared" si="16"/>
        <v>0.45160499999999992</v>
      </c>
      <c r="J39" s="9">
        <f>H39*'Preturi PLOTURI PROFILITEC'!$C$5</f>
        <v>1.9354499999999997</v>
      </c>
      <c r="K39" s="9">
        <f t="shared" si="17"/>
        <v>2.3031854999999997</v>
      </c>
      <c r="L39" s="1">
        <v>0</v>
      </c>
      <c r="M39" s="9">
        <f t="shared" si="18"/>
        <v>0</v>
      </c>
      <c r="N39" s="9">
        <f t="shared" si="19"/>
        <v>0</v>
      </c>
    </row>
    <row r="40" spans="1:14">
      <c r="A40" s="10" t="s">
        <v>13</v>
      </c>
      <c r="B40" s="11">
        <v>1.66</v>
      </c>
      <c r="C40" s="13">
        <v>50</v>
      </c>
      <c r="D40" s="14">
        <f t="shared" si="14"/>
        <v>0</v>
      </c>
      <c r="E40" s="14"/>
      <c r="F40" s="8">
        <f>B40</f>
        <v>1.66</v>
      </c>
      <c r="G40" s="1">
        <f>'Preturi PLOTURI PROFILITEC'!$C$4</f>
        <v>45</v>
      </c>
      <c r="H40" s="8">
        <f t="shared" si="15"/>
        <v>0.91299999999999992</v>
      </c>
      <c r="I40" s="8">
        <f t="shared" si="16"/>
        <v>1.0864699999999998</v>
      </c>
      <c r="J40" s="9">
        <f>H40*'Preturi PLOTURI PROFILITEC'!$C$5</f>
        <v>4.656299999999999</v>
      </c>
      <c r="K40" s="9">
        <f t="shared" si="17"/>
        <v>5.5409969999999982</v>
      </c>
      <c r="L40" s="1">
        <v>0</v>
      </c>
      <c r="M40" s="9">
        <f t="shared" si="18"/>
        <v>0</v>
      </c>
      <c r="N40" s="9">
        <f t="shared" si="19"/>
        <v>0</v>
      </c>
    </row>
    <row r="41" spans="1:14">
      <c r="A41" s="10" t="s">
        <v>161</v>
      </c>
      <c r="B41" s="11">
        <v>1.66</v>
      </c>
      <c r="C41" s="13">
        <v>50</v>
      </c>
      <c r="D41" s="14">
        <f t="shared" si="14"/>
        <v>0</v>
      </c>
      <c r="E41" s="14"/>
      <c r="F41" s="8">
        <f>B41</f>
        <v>1.66</v>
      </c>
      <c r="G41" s="1">
        <f>'Preturi PLOTURI PROFILITEC'!$C$4</f>
        <v>45</v>
      </c>
      <c r="H41" s="8">
        <f t="shared" si="15"/>
        <v>0.91299999999999992</v>
      </c>
      <c r="I41" s="8">
        <f t="shared" si="16"/>
        <v>1.0864699999999998</v>
      </c>
      <c r="J41" s="9">
        <f>H41*'Preturi PLOTURI PROFILITEC'!$C$5</f>
        <v>4.656299999999999</v>
      </c>
      <c r="K41" s="9">
        <f t="shared" si="17"/>
        <v>5.5409969999999982</v>
      </c>
      <c r="L41" s="1">
        <v>0</v>
      </c>
      <c r="M41" s="9">
        <f t="shared" si="18"/>
        <v>0</v>
      </c>
      <c r="N41" s="9">
        <f t="shared" si="19"/>
        <v>0</v>
      </c>
    </row>
    <row r="42" spans="1:14">
      <c r="B42" s="8"/>
      <c r="C42" s="13"/>
      <c r="D42" s="14"/>
      <c r="E42" s="14"/>
      <c r="F42" s="8"/>
      <c r="H42" s="8"/>
      <c r="I42" s="8"/>
      <c r="J42" s="9"/>
      <c r="K42" s="9"/>
      <c r="M42" s="9"/>
      <c r="N42" s="9"/>
    </row>
    <row r="43" spans="1:14">
      <c r="A43" s="15" t="s">
        <v>162</v>
      </c>
      <c r="B43" s="16">
        <v>354.38</v>
      </c>
      <c r="C43" s="13">
        <v>250</v>
      </c>
      <c r="D43" s="14">
        <f>E43/C43</f>
        <v>0</v>
      </c>
      <c r="E43" s="14"/>
      <c r="F43" s="8">
        <f>B43/C43</f>
        <v>1.4175199999999999</v>
      </c>
      <c r="G43" s="1">
        <f>'Preturi PLOTURI PROFILITEC'!$C$4</f>
        <v>45</v>
      </c>
      <c r="H43" s="8">
        <f>F43-(F43*G43)/100</f>
        <v>0.77963599999999988</v>
      </c>
      <c r="I43" s="8">
        <f>H43*1.19</f>
        <v>0.92776683999999987</v>
      </c>
      <c r="J43" s="9">
        <f>H43*'Preturi PLOTURI PROFILITEC'!$C$5</f>
        <v>3.976143599999999</v>
      </c>
      <c r="K43" s="9">
        <f>J43*1.19</f>
        <v>4.7316108839999984</v>
      </c>
      <c r="L43" s="1">
        <v>0</v>
      </c>
      <c r="M43" s="9">
        <f>J43*L43</f>
        <v>0</v>
      </c>
      <c r="N43" s="9">
        <f>M43*1.19</f>
        <v>0</v>
      </c>
    </row>
    <row r="44" spans="1:14">
      <c r="A44" s="15" t="s">
        <v>163</v>
      </c>
      <c r="B44" s="16">
        <v>26.7</v>
      </c>
      <c r="C44" s="13">
        <v>100</v>
      </c>
      <c r="D44" s="14">
        <f>E44/C44</f>
        <v>0</v>
      </c>
      <c r="E44" s="14"/>
      <c r="F44" s="8">
        <f>B44/C44</f>
        <v>0.26700000000000002</v>
      </c>
      <c r="G44" s="1">
        <f>'Preturi PLOTURI PROFILITEC'!$C$4</f>
        <v>45</v>
      </c>
      <c r="H44" s="8">
        <f>F44-(F44*G44)/100</f>
        <v>0.14685000000000001</v>
      </c>
      <c r="I44" s="8">
        <f>H44*1.19</f>
        <v>0.1747515</v>
      </c>
      <c r="J44" s="9">
        <f>H44*'Preturi PLOTURI PROFILITEC'!$C$5</f>
        <v>0.74893500000000002</v>
      </c>
      <c r="K44" s="9">
        <f>J44*1.19</f>
        <v>0.89123264999999996</v>
      </c>
      <c r="L44" s="1">
        <v>0</v>
      </c>
      <c r="M44" s="9">
        <f>J44*L44</f>
        <v>0</v>
      </c>
      <c r="N44" s="9">
        <f>M44*1.19</f>
        <v>0</v>
      </c>
    </row>
    <row r="45" spans="1:14">
      <c r="A45" s="15" t="s">
        <v>164</v>
      </c>
      <c r="B45" s="16">
        <v>62.95</v>
      </c>
      <c r="C45" s="13">
        <v>50</v>
      </c>
      <c r="D45" s="14">
        <f>E45/C45</f>
        <v>0</v>
      </c>
      <c r="E45" s="14"/>
      <c r="F45" s="8">
        <f>B45/C45</f>
        <v>1.2590000000000001</v>
      </c>
      <c r="G45" s="1">
        <f>'Preturi PLOTURI PROFILITEC'!$C$4</f>
        <v>45</v>
      </c>
      <c r="H45" s="8">
        <f>F45-(F45*G45)/100</f>
        <v>0.69245000000000001</v>
      </c>
      <c r="I45" s="8">
        <f>H45*1.19</f>
        <v>0.82401550000000001</v>
      </c>
      <c r="J45" s="9">
        <f>H45*'Preturi PLOTURI PROFILITEC'!$C$5</f>
        <v>3.5314949999999996</v>
      </c>
      <c r="K45" s="9">
        <f>J45*1.19</f>
        <v>4.2024790499999991</v>
      </c>
      <c r="L45" s="1">
        <v>0</v>
      </c>
      <c r="M45" s="9">
        <f>J45*L45</f>
        <v>0</v>
      </c>
      <c r="N45" s="9">
        <f>M45*1.19</f>
        <v>0</v>
      </c>
    </row>
    <row r="46" spans="1:14">
      <c r="A46" s="15" t="s">
        <v>165</v>
      </c>
      <c r="B46" s="16">
        <v>84</v>
      </c>
      <c r="C46" s="13">
        <v>200</v>
      </c>
      <c r="D46" s="14">
        <f>E46/C46</f>
        <v>0</v>
      </c>
      <c r="E46" s="14"/>
      <c r="F46" s="8">
        <f>B46/C46</f>
        <v>0.42</v>
      </c>
      <c r="G46" s="1">
        <f>'Preturi PLOTURI PROFILITEC'!$C$4</f>
        <v>45</v>
      </c>
      <c r="H46" s="8">
        <f>F46-(F46*G46)/100</f>
        <v>0.23100000000000001</v>
      </c>
      <c r="I46" s="8">
        <f>H46*1.19</f>
        <v>0.27489000000000002</v>
      </c>
      <c r="J46" s="9">
        <f>H46*'Preturi PLOTURI PROFILITEC'!$C$5</f>
        <v>1.1780999999999999</v>
      </c>
      <c r="K46" s="9">
        <f>J46*1.19</f>
        <v>1.4019389999999998</v>
      </c>
      <c r="L46" s="1">
        <v>0</v>
      </c>
      <c r="M46" s="9">
        <f>J46*L46</f>
        <v>0</v>
      </c>
      <c r="N46" s="9">
        <f>M46*1.19</f>
        <v>0</v>
      </c>
    </row>
    <row r="47" spans="1:14">
      <c r="B47" s="8"/>
      <c r="F47" s="8"/>
      <c r="H47" s="8"/>
      <c r="I47" s="8"/>
      <c r="J47" s="9"/>
      <c r="K47" s="9"/>
      <c r="M47" s="9"/>
      <c r="N47" s="9"/>
    </row>
    <row r="48" spans="1:14">
      <c r="A48" s="17" t="s">
        <v>37</v>
      </c>
      <c r="B48" s="16">
        <v>1.1599999999999999</v>
      </c>
      <c r="C48" s="1">
        <v>1</v>
      </c>
      <c r="D48" s="2">
        <f>E48/C48</f>
        <v>0</v>
      </c>
      <c r="F48" s="8">
        <f>B48/C48</f>
        <v>1.1599999999999999</v>
      </c>
      <c r="G48" s="1">
        <f>'Preturi PLOTURI PROFILITEC'!$C$4</f>
        <v>45</v>
      </c>
      <c r="H48" s="8">
        <f>F48-(F48*G48)/100</f>
        <v>0.63800000000000001</v>
      </c>
      <c r="I48" s="8">
        <f>H48*1.19</f>
        <v>0.75922000000000001</v>
      </c>
      <c r="J48" s="9">
        <f>H48*'Preturi PLOTURI PROFILITEC'!$C$5</f>
        <v>3.2538</v>
      </c>
      <c r="K48" s="9">
        <f>J48*1.19</f>
        <v>3.8720219999999999</v>
      </c>
      <c r="L48" s="1">
        <v>0</v>
      </c>
      <c r="M48" s="9">
        <f>J48*L48</f>
        <v>0</v>
      </c>
      <c r="N48" s="9">
        <f>M48*1.19</f>
        <v>0</v>
      </c>
    </row>
    <row r="49" spans="1:14">
      <c r="B49" s="8"/>
      <c r="C49" s="13"/>
      <c r="D49" s="14"/>
      <c r="E49" s="14"/>
      <c r="F49" s="8"/>
      <c r="H49" s="8"/>
      <c r="I49" s="8"/>
      <c r="J49" s="9"/>
      <c r="K49" s="9"/>
      <c r="M49" s="9"/>
      <c r="N49" s="9"/>
    </row>
    <row r="50" spans="1:14">
      <c r="A50" s="1" t="s">
        <v>38</v>
      </c>
      <c r="B50" s="8">
        <v>41.06</v>
      </c>
      <c r="C50" s="13">
        <v>2.7</v>
      </c>
      <c r="D50" s="14">
        <f t="shared" ref="D50:D81" si="21">E50/C50</f>
        <v>0</v>
      </c>
      <c r="E50" s="14"/>
      <c r="F50" s="8">
        <f t="shared" ref="F50:F75" si="22">B50*C50</f>
        <v>110.86200000000001</v>
      </c>
      <c r="G50" s="1">
        <f>'Preturi PLOTURI PROFILITEC'!$C$4</f>
        <v>45</v>
      </c>
      <c r="H50" s="8">
        <f t="shared" ref="H50:H81" si="23">F50-(F50*G50)/100</f>
        <v>60.974100000000007</v>
      </c>
      <c r="I50" s="8">
        <f t="shared" ref="I50:I81" si="24">H50*1.19</f>
        <v>72.559179</v>
      </c>
      <c r="J50" s="9">
        <f>H50*'Preturi PLOTURI PROFILITEC'!$C$5</f>
        <v>310.96791000000002</v>
      </c>
      <c r="K50" s="9">
        <f t="shared" ref="K50:K81" si="25">J50*1.19</f>
        <v>370.05181290000002</v>
      </c>
      <c r="L50" s="1">
        <v>0</v>
      </c>
      <c r="M50" s="9">
        <f t="shared" ref="M50:M81" si="26">J50*L50</f>
        <v>0</v>
      </c>
      <c r="N50" s="9">
        <f t="shared" ref="N50:N81" si="27">M50*1.19</f>
        <v>0</v>
      </c>
    </row>
    <row r="51" spans="1:14">
      <c r="A51" s="1" t="s">
        <v>39</v>
      </c>
      <c r="B51" s="8">
        <v>41.06</v>
      </c>
      <c r="C51" s="13">
        <v>2.7</v>
      </c>
      <c r="D51" s="14">
        <f t="shared" si="21"/>
        <v>0</v>
      </c>
      <c r="E51" s="14"/>
      <c r="F51" s="8">
        <f t="shared" si="22"/>
        <v>110.86200000000001</v>
      </c>
      <c r="G51" s="1">
        <f>'Preturi PLOTURI PROFILITEC'!$C$4</f>
        <v>45</v>
      </c>
      <c r="H51" s="8">
        <f t="shared" si="23"/>
        <v>60.974100000000007</v>
      </c>
      <c r="I51" s="8">
        <f t="shared" si="24"/>
        <v>72.559179</v>
      </c>
      <c r="J51" s="9">
        <f>H51*'Preturi PLOTURI PROFILITEC'!$C$5</f>
        <v>310.96791000000002</v>
      </c>
      <c r="K51" s="9">
        <f t="shared" si="25"/>
        <v>370.05181290000002</v>
      </c>
      <c r="L51" s="1">
        <v>0</v>
      </c>
      <c r="M51" s="9">
        <f t="shared" si="26"/>
        <v>0</v>
      </c>
      <c r="N51" s="9">
        <f t="shared" si="27"/>
        <v>0</v>
      </c>
    </row>
    <row r="52" spans="1:14">
      <c r="A52" s="1" t="s">
        <v>40</v>
      </c>
      <c r="B52" s="8">
        <v>41.06</v>
      </c>
      <c r="C52" s="13">
        <v>2.7</v>
      </c>
      <c r="D52" s="14">
        <f t="shared" si="21"/>
        <v>0</v>
      </c>
      <c r="E52" s="14"/>
      <c r="F52" s="8">
        <f t="shared" si="22"/>
        <v>110.86200000000001</v>
      </c>
      <c r="G52" s="1">
        <f>'Preturi PLOTURI PROFILITEC'!$C$4</f>
        <v>45</v>
      </c>
      <c r="H52" s="8">
        <f t="shared" si="23"/>
        <v>60.974100000000007</v>
      </c>
      <c r="I52" s="8">
        <f t="shared" si="24"/>
        <v>72.559179</v>
      </c>
      <c r="J52" s="9">
        <f>H52*'Preturi PLOTURI PROFILITEC'!$C$5</f>
        <v>310.96791000000002</v>
      </c>
      <c r="K52" s="9">
        <f t="shared" si="25"/>
        <v>370.05181290000002</v>
      </c>
      <c r="L52" s="1">
        <v>0</v>
      </c>
      <c r="M52" s="9">
        <f t="shared" si="26"/>
        <v>0</v>
      </c>
      <c r="N52" s="9">
        <f t="shared" si="27"/>
        <v>0</v>
      </c>
    </row>
    <row r="53" spans="1:14">
      <c r="A53" s="1" t="s">
        <v>41</v>
      </c>
      <c r="B53" s="8">
        <v>41.06</v>
      </c>
      <c r="C53" s="13">
        <v>2.7</v>
      </c>
      <c r="D53" s="14">
        <f t="shared" si="21"/>
        <v>0</v>
      </c>
      <c r="E53" s="14"/>
      <c r="F53" s="8">
        <f t="shared" si="22"/>
        <v>110.86200000000001</v>
      </c>
      <c r="G53" s="1">
        <f>'Preturi PLOTURI PROFILITEC'!$C$4</f>
        <v>45</v>
      </c>
      <c r="H53" s="8">
        <f t="shared" si="23"/>
        <v>60.974100000000007</v>
      </c>
      <c r="I53" s="8">
        <f t="shared" si="24"/>
        <v>72.559179</v>
      </c>
      <c r="J53" s="9">
        <f>H53*'Preturi PLOTURI PROFILITEC'!$C$5</f>
        <v>310.96791000000002</v>
      </c>
      <c r="K53" s="9">
        <f t="shared" si="25"/>
        <v>370.05181290000002</v>
      </c>
      <c r="L53" s="1">
        <v>0</v>
      </c>
      <c r="M53" s="9">
        <f t="shared" si="26"/>
        <v>0</v>
      </c>
      <c r="N53" s="9">
        <f t="shared" si="27"/>
        <v>0</v>
      </c>
    </row>
    <row r="54" spans="1:14">
      <c r="A54" s="1" t="s">
        <v>42</v>
      </c>
      <c r="B54" s="8">
        <v>41.06</v>
      </c>
      <c r="C54" s="13">
        <v>2.7</v>
      </c>
      <c r="D54" s="14">
        <f t="shared" si="21"/>
        <v>0</v>
      </c>
      <c r="E54" s="14"/>
      <c r="F54" s="8">
        <f t="shared" si="22"/>
        <v>110.86200000000001</v>
      </c>
      <c r="G54" s="1">
        <f>'Preturi PLOTURI PROFILITEC'!$C$4</f>
        <v>45</v>
      </c>
      <c r="H54" s="8">
        <f t="shared" si="23"/>
        <v>60.974100000000007</v>
      </c>
      <c r="I54" s="8">
        <f t="shared" si="24"/>
        <v>72.559179</v>
      </c>
      <c r="J54" s="9">
        <f>H54*'Preturi PLOTURI PROFILITEC'!$C$5</f>
        <v>310.96791000000002</v>
      </c>
      <c r="K54" s="9">
        <f t="shared" si="25"/>
        <v>370.05181290000002</v>
      </c>
      <c r="L54" s="1">
        <v>0</v>
      </c>
      <c r="M54" s="9">
        <f t="shared" si="26"/>
        <v>0</v>
      </c>
      <c r="N54" s="9">
        <f t="shared" si="27"/>
        <v>0</v>
      </c>
    </row>
    <row r="55" spans="1:14">
      <c r="A55" s="1" t="s">
        <v>43</v>
      </c>
      <c r="B55" s="8">
        <v>23.71</v>
      </c>
      <c r="C55" s="13">
        <v>2.7</v>
      </c>
      <c r="D55" s="14">
        <f t="shared" si="21"/>
        <v>0</v>
      </c>
      <c r="E55" s="14"/>
      <c r="F55" s="8">
        <f t="shared" si="22"/>
        <v>64.01700000000001</v>
      </c>
      <c r="G55" s="1">
        <f>'Preturi PLOTURI PROFILITEC'!$C$4</f>
        <v>45</v>
      </c>
      <c r="H55" s="8">
        <f t="shared" si="23"/>
        <v>35.209350000000008</v>
      </c>
      <c r="I55" s="8">
        <f t="shared" si="24"/>
        <v>41.899126500000008</v>
      </c>
      <c r="J55" s="9">
        <f>H55*'Preturi PLOTURI PROFILITEC'!$C$5</f>
        <v>179.56768500000004</v>
      </c>
      <c r="K55" s="9">
        <f t="shared" si="25"/>
        <v>213.68554515000002</v>
      </c>
      <c r="L55" s="1">
        <v>0</v>
      </c>
      <c r="M55" s="9">
        <f t="shared" si="26"/>
        <v>0</v>
      </c>
      <c r="N55" s="9">
        <f t="shared" si="27"/>
        <v>0</v>
      </c>
    </row>
    <row r="56" spans="1:14">
      <c r="A56" s="1" t="s">
        <v>44</v>
      </c>
      <c r="B56" s="8">
        <v>23.71</v>
      </c>
      <c r="C56" s="13">
        <v>2.7</v>
      </c>
      <c r="D56" s="14">
        <f t="shared" si="21"/>
        <v>0</v>
      </c>
      <c r="E56" s="14"/>
      <c r="F56" s="8">
        <f t="shared" si="22"/>
        <v>64.01700000000001</v>
      </c>
      <c r="G56" s="1">
        <f>'Preturi PLOTURI PROFILITEC'!$C$4</f>
        <v>45</v>
      </c>
      <c r="H56" s="8">
        <f t="shared" si="23"/>
        <v>35.209350000000008</v>
      </c>
      <c r="I56" s="8">
        <f t="shared" si="24"/>
        <v>41.899126500000008</v>
      </c>
      <c r="J56" s="9">
        <f>H56*'Preturi PLOTURI PROFILITEC'!$C$5</f>
        <v>179.56768500000004</v>
      </c>
      <c r="K56" s="9">
        <f t="shared" si="25"/>
        <v>213.68554515000002</v>
      </c>
      <c r="L56" s="1">
        <v>0</v>
      </c>
      <c r="M56" s="9">
        <f t="shared" si="26"/>
        <v>0</v>
      </c>
      <c r="N56" s="9">
        <f t="shared" si="27"/>
        <v>0</v>
      </c>
    </row>
    <row r="57" spans="1:14">
      <c r="A57" s="1" t="s">
        <v>45</v>
      </c>
      <c r="B57" s="8">
        <v>23.71</v>
      </c>
      <c r="C57" s="13">
        <v>2.7</v>
      </c>
      <c r="D57" s="14">
        <f t="shared" si="21"/>
        <v>0</v>
      </c>
      <c r="E57" s="14"/>
      <c r="F57" s="8">
        <f t="shared" si="22"/>
        <v>64.01700000000001</v>
      </c>
      <c r="G57" s="1">
        <f>'Preturi PLOTURI PROFILITEC'!$C$4</f>
        <v>45</v>
      </c>
      <c r="H57" s="8">
        <f t="shared" si="23"/>
        <v>35.209350000000008</v>
      </c>
      <c r="I57" s="8">
        <f t="shared" si="24"/>
        <v>41.899126500000008</v>
      </c>
      <c r="J57" s="9">
        <f>H57*'Preturi PLOTURI PROFILITEC'!$C$5</f>
        <v>179.56768500000004</v>
      </c>
      <c r="K57" s="9">
        <f t="shared" si="25"/>
        <v>213.68554515000002</v>
      </c>
      <c r="L57" s="1">
        <v>0</v>
      </c>
      <c r="M57" s="9">
        <f t="shared" si="26"/>
        <v>0</v>
      </c>
      <c r="N57" s="9">
        <f t="shared" si="27"/>
        <v>0</v>
      </c>
    </row>
    <row r="58" spans="1:14">
      <c r="A58" s="1" t="s">
        <v>46</v>
      </c>
      <c r="B58" s="8">
        <v>23.71</v>
      </c>
      <c r="C58" s="13">
        <v>2.7</v>
      </c>
      <c r="D58" s="14">
        <f t="shared" si="21"/>
        <v>0</v>
      </c>
      <c r="E58" s="14"/>
      <c r="F58" s="8">
        <f t="shared" si="22"/>
        <v>64.01700000000001</v>
      </c>
      <c r="G58" s="1">
        <f>'Preturi PLOTURI PROFILITEC'!$C$4</f>
        <v>45</v>
      </c>
      <c r="H58" s="8">
        <f t="shared" si="23"/>
        <v>35.209350000000008</v>
      </c>
      <c r="I58" s="8">
        <f t="shared" si="24"/>
        <v>41.899126500000008</v>
      </c>
      <c r="J58" s="9">
        <f>H58*'Preturi PLOTURI PROFILITEC'!$C$5</f>
        <v>179.56768500000004</v>
      </c>
      <c r="K58" s="9">
        <f t="shared" si="25"/>
        <v>213.68554515000002</v>
      </c>
      <c r="L58" s="1">
        <v>0</v>
      </c>
      <c r="M58" s="9">
        <f t="shared" si="26"/>
        <v>0</v>
      </c>
      <c r="N58" s="9">
        <f t="shared" si="27"/>
        <v>0</v>
      </c>
    </row>
    <row r="59" spans="1:14">
      <c r="A59" s="1" t="s">
        <v>47</v>
      </c>
      <c r="B59" s="8">
        <v>23.71</v>
      </c>
      <c r="C59" s="13">
        <v>2.7</v>
      </c>
      <c r="D59" s="14">
        <f t="shared" si="21"/>
        <v>0</v>
      </c>
      <c r="E59" s="14"/>
      <c r="F59" s="8">
        <f t="shared" si="22"/>
        <v>64.01700000000001</v>
      </c>
      <c r="G59" s="1">
        <f>'Preturi PLOTURI PROFILITEC'!$C$4</f>
        <v>45</v>
      </c>
      <c r="H59" s="8">
        <f t="shared" si="23"/>
        <v>35.209350000000008</v>
      </c>
      <c r="I59" s="8">
        <f t="shared" si="24"/>
        <v>41.899126500000008</v>
      </c>
      <c r="J59" s="9">
        <f>H59*'Preturi PLOTURI PROFILITEC'!$C$5</f>
        <v>179.56768500000004</v>
      </c>
      <c r="K59" s="9">
        <f t="shared" si="25"/>
        <v>213.68554515000002</v>
      </c>
      <c r="L59" s="1">
        <v>0</v>
      </c>
      <c r="M59" s="9">
        <f t="shared" si="26"/>
        <v>0</v>
      </c>
      <c r="N59" s="9">
        <f t="shared" si="27"/>
        <v>0</v>
      </c>
    </row>
    <row r="60" spans="1:14">
      <c r="A60" s="1" t="s">
        <v>48</v>
      </c>
      <c r="B60" s="8">
        <v>36.229999999999997</v>
      </c>
      <c r="C60" s="13">
        <v>2.7</v>
      </c>
      <c r="D60" s="14">
        <f t="shared" si="21"/>
        <v>0</v>
      </c>
      <c r="E60" s="14"/>
      <c r="F60" s="8">
        <f t="shared" si="22"/>
        <v>97.820999999999998</v>
      </c>
      <c r="G60" s="1">
        <f>'Preturi PLOTURI PROFILITEC'!$C$4</f>
        <v>45</v>
      </c>
      <c r="H60" s="8">
        <f t="shared" si="23"/>
        <v>53.801549999999999</v>
      </c>
      <c r="I60" s="8">
        <f t="shared" si="24"/>
        <v>64.023844499999996</v>
      </c>
      <c r="J60" s="9">
        <f>H60*'Preturi PLOTURI PROFILITEC'!$C$5</f>
        <v>274.38790499999999</v>
      </c>
      <c r="K60" s="9">
        <f t="shared" si="25"/>
        <v>326.52160694999998</v>
      </c>
      <c r="L60" s="1">
        <v>0</v>
      </c>
      <c r="M60" s="9">
        <f t="shared" si="26"/>
        <v>0</v>
      </c>
      <c r="N60" s="9">
        <f t="shared" si="27"/>
        <v>0</v>
      </c>
    </row>
    <row r="61" spans="1:14">
      <c r="A61" s="1" t="s">
        <v>49</v>
      </c>
      <c r="B61" s="8">
        <v>29.18</v>
      </c>
      <c r="C61" s="13">
        <v>2.7</v>
      </c>
      <c r="D61" s="14">
        <f t="shared" si="21"/>
        <v>0</v>
      </c>
      <c r="E61" s="14"/>
      <c r="F61" s="8">
        <f t="shared" si="22"/>
        <v>78.786000000000001</v>
      </c>
      <c r="G61" s="1">
        <f>'Preturi PLOTURI PROFILITEC'!$C$4</f>
        <v>45</v>
      </c>
      <c r="H61" s="8">
        <f t="shared" si="23"/>
        <v>43.332300000000004</v>
      </c>
      <c r="I61" s="8">
        <f t="shared" si="24"/>
        <v>51.565437000000003</v>
      </c>
      <c r="J61" s="9">
        <f>H61*'Preturi PLOTURI PROFILITEC'!$C$5</f>
        <v>220.99473</v>
      </c>
      <c r="K61" s="9">
        <f t="shared" si="25"/>
        <v>262.98372869999997</v>
      </c>
      <c r="L61" s="1">
        <v>0</v>
      </c>
      <c r="M61" s="9">
        <f t="shared" si="26"/>
        <v>0</v>
      </c>
      <c r="N61" s="9">
        <f t="shared" si="27"/>
        <v>0</v>
      </c>
    </row>
    <row r="62" spans="1:14">
      <c r="A62" s="1" t="s">
        <v>50</v>
      </c>
      <c r="B62" s="8">
        <v>29.18</v>
      </c>
      <c r="C62" s="13">
        <v>2.7</v>
      </c>
      <c r="D62" s="14">
        <f t="shared" si="21"/>
        <v>0</v>
      </c>
      <c r="E62" s="14"/>
      <c r="F62" s="8">
        <f t="shared" si="22"/>
        <v>78.786000000000001</v>
      </c>
      <c r="G62" s="1">
        <f>'Preturi PLOTURI PROFILITEC'!$C$4</f>
        <v>45</v>
      </c>
      <c r="H62" s="8">
        <f t="shared" si="23"/>
        <v>43.332300000000004</v>
      </c>
      <c r="I62" s="8">
        <f t="shared" si="24"/>
        <v>51.565437000000003</v>
      </c>
      <c r="J62" s="9">
        <f>H62*'Preturi PLOTURI PROFILITEC'!$C$5</f>
        <v>220.99473</v>
      </c>
      <c r="K62" s="9">
        <f t="shared" si="25"/>
        <v>262.98372869999997</v>
      </c>
      <c r="L62" s="1">
        <v>0</v>
      </c>
      <c r="M62" s="9">
        <f t="shared" si="26"/>
        <v>0</v>
      </c>
      <c r="N62" s="9">
        <f t="shared" si="27"/>
        <v>0</v>
      </c>
    </row>
    <row r="63" spans="1:14">
      <c r="A63" s="1" t="s">
        <v>51</v>
      </c>
      <c r="B63" s="8">
        <v>29.18</v>
      </c>
      <c r="C63" s="13">
        <v>2.7</v>
      </c>
      <c r="D63" s="14">
        <f t="shared" si="21"/>
        <v>0</v>
      </c>
      <c r="E63" s="14"/>
      <c r="F63" s="8">
        <f t="shared" si="22"/>
        <v>78.786000000000001</v>
      </c>
      <c r="G63" s="1">
        <f>'Preturi PLOTURI PROFILITEC'!$C$4</f>
        <v>45</v>
      </c>
      <c r="H63" s="8">
        <f t="shared" si="23"/>
        <v>43.332300000000004</v>
      </c>
      <c r="I63" s="8">
        <f t="shared" si="24"/>
        <v>51.565437000000003</v>
      </c>
      <c r="J63" s="9">
        <f>H63*'Preturi PLOTURI PROFILITEC'!$C$5</f>
        <v>220.99473</v>
      </c>
      <c r="K63" s="9">
        <f t="shared" si="25"/>
        <v>262.98372869999997</v>
      </c>
      <c r="L63" s="1">
        <v>0</v>
      </c>
      <c r="M63" s="9">
        <f t="shared" si="26"/>
        <v>0</v>
      </c>
      <c r="N63" s="9">
        <f t="shared" si="27"/>
        <v>0</v>
      </c>
    </row>
    <row r="64" spans="1:14">
      <c r="A64" s="1" t="s">
        <v>52</v>
      </c>
      <c r="B64" s="8">
        <v>29.18</v>
      </c>
      <c r="C64" s="13">
        <v>2.7</v>
      </c>
      <c r="D64" s="14">
        <f t="shared" si="21"/>
        <v>0</v>
      </c>
      <c r="E64" s="14"/>
      <c r="F64" s="8">
        <f t="shared" si="22"/>
        <v>78.786000000000001</v>
      </c>
      <c r="G64" s="1">
        <f>'Preturi PLOTURI PROFILITEC'!$C$4</f>
        <v>45</v>
      </c>
      <c r="H64" s="8">
        <f t="shared" si="23"/>
        <v>43.332300000000004</v>
      </c>
      <c r="I64" s="8">
        <f t="shared" si="24"/>
        <v>51.565437000000003</v>
      </c>
      <c r="J64" s="9">
        <f>H64*'Preturi PLOTURI PROFILITEC'!$C$5</f>
        <v>220.99473</v>
      </c>
      <c r="K64" s="9">
        <f t="shared" si="25"/>
        <v>262.98372869999997</v>
      </c>
      <c r="L64" s="1">
        <v>0</v>
      </c>
      <c r="M64" s="9">
        <f t="shared" si="26"/>
        <v>0</v>
      </c>
      <c r="N64" s="9">
        <f t="shared" si="27"/>
        <v>0</v>
      </c>
    </row>
    <row r="65" spans="1:14">
      <c r="A65" s="1" t="s">
        <v>53</v>
      </c>
      <c r="B65" s="8">
        <v>29.18</v>
      </c>
      <c r="C65" s="13">
        <v>2.7</v>
      </c>
      <c r="D65" s="14">
        <f t="shared" si="21"/>
        <v>0</v>
      </c>
      <c r="E65" s="14"/>
      <c r="F65" s="8">
        <f t="shared" si="22"/>
        <v>78.786000000000001</v>
      </c>
      <c r="G65" s="1">
        <f>'Preturi PLOTURI PROFILITEC'!$C$4</f>
        <v>45</v>
      </c>
      <c r="H65" s="8">
        <f t="shared" si="23"/>
        <v>43.332300000000004</v>
      </c>
      <c r="I65" s="8">
        <f t="shared" si="24"/>
        <v>51.565437000000003</v>
      </c>
      <c r="J65" s="9">
        <f>H65*'Preturi PLOTURI PROFILITEC'!$C$5</f>
        <v>220.99473</v>
      </c>
      <c r="K65" s="9">
        <f t="shared" si="25"/>
        <v>262.98372869999997</v>
      </c>
      <c r="L65" s="1">
        <v>0</v>
      </c>
      <c r="M65" s="9">
        <f t="shared" si="26"/>
        <v>0</v>
      </c>
      <c r="N65" s="9">
        <f t="shared" si="27"/>
        <v>0</v>
      </c>
    </row>
    <row r="66" spans="1:14">
      <c r="A66" s="1" t="s">
        <v>54</v>
      </c>
      <c r="B66" s="8">
        <v>32.11</v>
      </c>
      <c r="C66" s="13">
        <v>2.7</v>
      </c>
      <c r="D66" s="14">
        <f t="shared" si="21"/>
        <v>0</v>
      </c>
      <c r="E66" s="14"/>
      <c r="F66" s="8">
        <f t="shared" si="22"/>
        <v>86.697000000000003</v>
      </c>
      <c r="G66" s="1">
        <f>'Preturi PLOTURI PROFILITEC'!$C$4</f>
        <v>45</v>
      </c>
      <c r="H66" s="8">
        <f t="shared" si="23"/>
        <v>47.683349999999997</v>
      </c>
      <c r="I66" s="8">
        <f t="shared" si="24"/>
        <v>56.743186499999993</v>
      </c>
      <c r="J66" s="9">
        <f>H66*'Preturi PLOTURI PROFILITEC'!$C$5</f>
        <v>243.18508499999996</v>
      </c>
      <c r="K66" s="9">
        <f t="shared" si="25"/>
        <v>289.39025114999993</v>
      </c>
      <c r="L66" s="1">
        <v>0</v>
      </c>
      <c r="M66" s="9">
        <f t="shared" si="26"/>
        <v>0</v>
      </c>
      <c r="N66" s="9">
        <f t="shared" si="27"/>
        <v>0</v>
      </c>
    </row>
    <row r="67" spans="1:14">
      <c r="A67" s="1" t="s">
        <v>55</v>
      </c>
      <c r="B67" s="8">
        <v>32.11</v>
      </c>
      <c r="C67" s="13">
        <v>2.7</v>
      </c>
      <c r="D67" s="14">
        <f t="shared" si="21"/>
        <v>0</v>
      </c>
      <c r="E67" s="14"/>
      <c r="F67" s="8">
        <f t="shared" si="22"/>
        <v>86.697000000000003</v>
      </c>
      <c r="G67" s="1">
        <f>'Preturi PLOTURI PROFILITEC'!$C$4</f>
        <v>45</v>
      </c>
      <c r="H67" s="8">
        <f t="shared" si="23"/>
        <v>47.683349999999997</v>
      </c>
      <c r="I67" s="8">
        <f t="shared" si="24"/>
        <v>56.743186499999993</v>
      </c>
      <c r="J67" s="9">
        <f>H67*'Preturi PLOTURI PROFILITEC'!$C$5</f>
        <v>243.18508499999996</v>
      </c>
      <c r="K67" s="9">
        <f t="shared" si="25"/>
        <v>289.39025114999993</v>
      </c>
      <c r="L67" s="1">
        <v>0</v>
      </c>
      <c r="M67" s="9">
        <f t="shared" si="26"/>
        <v>0</v>
      </c>
      <c r="N67" s="9">
        <f t="shared" si="27"/>
        <v>0</v>
      </c>
    </row>
    <row r="68" spans="1:14">
      <c r="A68" s="1" t="s">
        <v>56</v>
      </c>
      <c r="B68" s="8">
        <v>32.11</v>
      </c>
      <c r="C68" s="13">
        <v>2.7</v>
      </c>
      <c r="D68" s="14">
        <f t="shared" si="21"/>
        <v>0</v>
      </c>
      <c r="E68" s="14"/>
      <c r="F68" s="8">
        <f t="shared" si="22"/>
        <v>86.697000000000003</v>
      </c>
      <c r="G68" s="1">
        <f>'Preturi PLOTURI PROFILITEC'!$C$4</f>
        <v>45</v>
      </c>
      <c r="H68" s="8">
        <f t="shared" si="23"/>
        <v>47.683349999999997</v>
      </c>
      <c r="I68" s="8">
        <f t="shared" si="24"/>
        <v>56.743186499999993</v>
      </c>
      <c r="J68" s="9">
        <f>H68*'Preturi PLOTURI PROFILITEC'!$C$5</f>
        <v>243.18508499999996</v>
      </c>
      <c r="K68" s="9">
        <f t="shared" si="25"/>
        <v>289.39025114999993</v>
      </c>
      <c r="L68" s="1">
        <v>0</v>
      </c>
      <c r="M68" s="9">
        <f t="shared" si="26"/>
        <v>0</v>
      </c>
      <c r="N68" s="9">
        <f t="shared" si="27"/>
        <v>0</v>
      </c>
    </row>
    <row r="69" spans="1:14">
      <c r="A69" s="1" t="s">
        <v>57</v>
      </c>
      <c r="B69" s="8">
        <v>32.11</v>
      </c>
      <c r="C69" s="13">
        <v>2.7</v>
      </c>
      <c r="D69" s="14">
        <f t="shared" si="21"/>
        <v>0</v>
      </c>
      <c r="E69" s="14"/>
      <c r="F69" s="8">
        <f t="shared" si="22"/>
        <v>86.697000000000003</v>
      </c>
      <c r="G69" s="1">
        <f>'Preturi PLOTURI PROFILITEC'!$C$4</f>
        <v>45</v>
      </c>
      <c r="H69" s="8">
        <f t="shared" si="23"/>
        <v>47.683349999999997</v>
      </c>
      <c r="I69" s="8">
        <f t="shared" si="24"/>
        <v>56.743186499999993</v>
      </c>
      <c r="J69" s="9">
        <f>H69*'Preturi PLOTURI PROFILITEC'!$C$5</f>
        <v>243.18508499999996</v>
      </c>
      <c r="K69" s="9">
        <f t="shared" si="25"/>
        <v>289.39025114999993</v>
      </c>
      <c r="L69" s="1">
        <v>0</v>
      </c>
      <c r="M69" s="9">
        <f t="shared" si="26"/>
        <v>0</v>
      </c>
      <c r="N69" s="9">
        <f t="shared" si="27"/>
        <v>0</v>
      </c>
    </row>
    <row r="70" spans="1:14">
      <c r="A70" s="1" t="s">
        <v>58</v>
      </c>
      <c r="B70" s="8">
        <v>32.11</v>
      </c>
      <c r="C70" s="13">
        <v>2.7</v>
      </c>
      <c r="D70" s="14">
        <f t="shared" si="21"/>
        <v>0</v>
      </c>
      <c r="E70" s="14"/>
      <c r="F70" s="8">
        <f t="shared" si="22"/>
        <v>86.697000000000003</v>
      </c>
      <c r="G70" s="1">
        <f>'Preturi PLOTURI PROFILITEC'!$C$4</f>
        <v>45</v>
      </c>
      <c r="H70" s="8">
        <f t="shared" si="23"/>
        <v>47.683349999999997</v>
      </c>
      <c r="I70" s="8">
        <f t="shared" si="24"/>
        <v>56.743186499999993</v>
      </c>
      <c r="J70" s="9">
        <f>H70*'Preturi PLOTURI PROFILITEC'!$C$5</f>
        <v>243.18508499999996</v>
      </c>
      <c r="K70" s="9">
        <f t="shared" si="25"/>
        <v>289.39025114999993</v>
      </c>
      <c r="L70" s="1">
        <v>0</v>
      </c>
      <c r="M70" s="9">
        <f t="shared" si="26"/>
        <v>0</v>
      </c>
      <c r="N70" s="9">
        <f t="shared" si="27"/>
        <v>0</v>
      </c>
    </row>
    <row r="71" spans="1:14">
      <c r="A71" s="1" t="s">
        <v>59</v>
      </c>
      <c r="B71" s="8">
        <v>36.08</v>
      </c>
      <c r="C71" s="13">
        <v>2.7</v>
      </c>
      <c r="D71" s="14">
        <f t="shared" si="21"/>
        <v>0</v>
      </c>
      <c r="E71" s="14"/>
      <c r="F71" s="8">
        <f t="shared" si="22"/>
        <v>97.415999999999997</v>
      </c>
      <c r="G71" s="1">
        <f>'Preturi PLOTURI PROFILITEC'!$C$4</f>
        <v>45</v>
      </c>
      <c r="H71" s="8">
        <f t="shared" si="23"/>
        <v>53.578799999999994</v>
      </c>
      <c r="I71" s="8">
        <f t="shared" si="24"/>
        <v>63.758771999999993</v>
      </c>
      <c r="J71" s="9">
        <f>H71*'Preturi PLOTURI PROFILITEC'!$C$5</f>
        <v>273.25187999999997</v>
      </c>
      <c r="K71" s="9">
        <f t="shared" si="25"/>
        <v>325.16973719999993</v>
      </c>
      <c r="L71" s="1">
        <v>0</v>
      </c>
      <c r="M71" s="9">
        <f t="shared" si="26"/>
        <v>0</v>
      </c>
      <c r="N71" s="9">
        <f t="shared" si="27"/>
        <v>0</v>
      </c>
    </row>
    <row r="72" spans="1:14">
      <c r="A72" s="1" t="s">
        <v>60</v>
      </c>
      <c r="B72" s="8">
        <v>36.08</v>
      </c>
      <c r="C72" s="13">
        <v>2.7</v>
      </c>
      <c r="D72" s="14">
        <f t="shared" si="21"/>
        <v>0</v>
      </c>
      <c r="E72" s="14"/>
      <c r="F72" s="8">
        <f t="shared" si="22"/>
        <v>97.415999999999997</v>
      </c>
      <c r="G72" s="1">
        <f>'Preturi PLOTURI PROFILITEC'!$C$4</f>
        <v>45</v>
      </c>
      <c r="H72" s="8">
        <f t="shared" si="23"/>
        <v>53.578799999999994</v>
      </c>
      <c r="I72" s="8">
        <f t="shared" si="24"/>
        <v>63.758771999999993</v>
      </c>
      <c r="J72" s="9">
        <f>H72*'Preturi PLOTURI PROFILITEC'!$C$5</f>
        <v>273.25187999999997</v>
      </c>
      <c r="K72" s="9">
        <f t="shared" si="25"/>
        <v>325.16973719999993</v>
      </c>
      <c r="L72" s="1">
        <v>0</v>
      </c>
      <c r="M72" s="9">
        <f t="shared" si="26"/>
        <v>0</v>
      </c>
      <c r="N72" s="9">
        <f t="shared" si="27"/>
        <v>0</v>
      </c>
    </row>
    <row r="73" spans="1:14">
      <c r="A73" s="1" t="s">
        <v>61</v>
      </c>
      <c r="B73" s="8">
        <v>36.08</v>
      </c>
      <c r="C73" s="13">
        <v>2.7</v>
      </c>
      <c r="D73" s="14">
        <f t="shared" si="21"/>
        <v>0</v>
      </c>
      <c r="E73" s="14"/>
      <c r="F73" s="8">
        <f t="shared" si="22"/>
        <v>97.415999999999997</v>
      </c>
      <c r="G73" s="1">
        <f>'Preturi PLOTURI PROFILITEC'!$C$4</f>
        <v>45</v>
      </c>
      <c r="H73" s="8">
        <f t="shared" si="23"/>
        <v>53.578799999999994</v>
      </c>
      <c r="I73" s="8">
        <f t="shared" si="24"/>
        <v>63.758771999999993</v>
      </c>
      <c r="J73" s="9">
        <f>H73*'Preturi PLOTURI PROFILITEC'!$C$5</f>
        <v>273.25187999999997</v>
      </c>
      <c r="K73" s="9">
        <f t="shared" si="25"/>
        <v>325.16973719999993</v>
      </c>
      <c r="L73" s="1">
        <v>0</v>
      </c>
      <c r="M73" s="9">
        <f t="shared" si="26"/>
        <v>0</v>
      </c>
      <c r="N73" s="9">
        <f t="shared" si="27"/>
        <v>0</v>
      </c>
    </row>
    <row r="74" spans="1:14">
      <c r="A74" s="1" t="s">
        <v>62</v>
      </c>
      <c r="B74" s="8">
        <v>36.08</v>
      </c>
      <c r="C74" s="13">
        <v>2.7</v>
      </c>
      <c r="D74" s="14">
        <f t="shared" si="21"/>
        <v>0</v>
      </c>
      <c r="E74" s="14"/>
      <c r="F74" s="8">
        <f t="shared" si="22"/>
        <v>97.415999999999997</v>
      </c>
      <c r="G74" s="1">
        <f>'Preturi PLOTURI PROFILITEC'!$C$4</f>
        <v>45</v>
      </c>
      <c r="H74" s="8">
        <f t="shared" si="23"/>
        <v>53.578799999999994</v>
      </c>
      <c r="I74" s="8">
        <f t="shared" si="24"/>
        <v>63.758771999999993</v>
      </c>
      <c r="J74" s="9">
        <f>H74*'Preturi PLOTURI PROFILITEC'!$C$5</f>
        <v>273.25187999999997</v>
      </c>
      <c r="K74" s="9">
        <f t="shared" si="25"/>
        <v>325.16973719999993</v>
      </c>
      <c r="L74" s="1">
        <v>0</v>
      </c>
      <c r="M74" s="9">
        <f t="shared" si="26"/>
        <v>0</v>
      </c>
      <c r="N74" s="9">
        <f t="shared" si="27"/>
        <v>0</v>
      </c>
    </row>
    <row r="75" spans="1:14">
      <c r="A75" s="1" t="s">
        <v>63</v>
      </c>
      <c r="B75" s="8">
        <v>36.08</v>
      </c>
      <c r="C75" s="13">
        <v>2.7</v>
      </c>
      <c r="D75" s="14">
        <f t="shared" si="21"/>
        <v>0</v>
      </c>
      <c r="E75" s="14"/>
      <c r="F75" s="8">
        <f t="shared" si="22"/>
        <v>97.415999999999997</v>
      </c>
      <c r="G75" s="1">
        <f>'Preturi PLOTURI PROFILITEC'!$C$4</f>
        <v>45</v>
      </c>
      <c r="H75" s="8">
        <f t="shared" si="23"/>
        <v>53.578799999999994</v>
      </c>
      <c r="I75" s="8">
        <f t="shared" si="24"/>
        <v>63.758771999999993</v>
      </c>
      <c r="J75" s="9">
        <f>H75*'Preturi PLOTURI PROFILITEC'!$C$5</f>
        <v>273.25187999999997</v>
      </c>
      <c r="K75" s="9">
        <f t="shared" si="25"/>
        <v>325.16973719999993</v>
      </c>
      <c r="L75" s="1">
        <v>0</v>
      </c>
      <c r="M75" s="9">
        <f t="shared" si="26"/>
        <v>0</v>
      </c>
      <c r="N75" s="9">
        <f t="shared" si="27"/>
        <v>0</v>
      </c>
    </row>
    <row r="76" spans="1:14">
      <c r="A76" s="1" t="s">
        <v>64</v>
      </c>
      <c r="B76" s="8">
        <v>27.86</v>
      </c>
      <c r="C76" s="1">
        <v>1</v>
      </c>
      <c r="D76" s="2">
        <f t="shared" si="21"/>
        <v>0</v>
      </c>
      <c r="F76" s="8">
        <f t="shared" ref="F76:F107" si="28">B76/C76</f>
        <v>27.86</v>
      </c>
      <c r="G76" s="1">
        <f>'Preturi PLOTURI PROFILITEC'!$C$4</f>
        <v>45</v>
      </c>
      <c r="H76" s="8">
        <f t="shared" si="23"/>
        <v>15.322999999999999</v>
      </c>
      <c r="I76" s="8">
        <f t="shared" si="24"/>
        <v>18.234369999999998</v>
      </c>
      <c r="J76" s="9">
        <f>H76*'Preturi PLOTURI PROFILITEC'!$C$5</f>
        <v>78.147299999999987</v>
      </c>
      <c r="K76" s="9">
        <f t="shared" si="25"/>
        <v>92.995286999999976</v>
      </c>
      <c r="L76" s="1">
        <v>0</v>
      </c>
      <c r="M76" s="9">
        <f t="shared" si="26"/>
        <v>0</v>
      </c>
      <c r="N76" s="9">
        <f t="shared" si="27"/>
        <v>0</v>
      </c>
    </row>
    <row r="77" spans="1:14">
      <c r="A77" s="1" t="s">
        <v>65</v>
      </c>
      <c r="B77" s="8">
        <v>27.86</v>
      </c>
      <c r="C77" s="1">
        <v>1</v>
      </c>
      <c r="D77" s="2">
        <f t="shared" si="21"/>
        <v>0</v>
      </c>
      <c r="F77" s="8">
        <f t="shared" si="28"/>
        <v>27.86</v>
      </c>
      <c r="G77" s="1">
        <f>'Preturi PLOTURI PROFILITEC'!$C$4</f>
        <v>45</v>
      </c>
      <c r="H77" s="8">
        <f t="shared" si="23"/>
        <v>15.322999999999999</v>
      </c>
      <c r="I77" s="8">
        <f t="shared" si="24"/>
        <v>18.234369999999998</v>
      </c>
      <c r="J77" s="9">
        <f>H77*'Preturi PLOTURI PROFILITEC'!$C$5</f>
        <v>78.147299999999987</v>
      </c>
      <c r="K77" s="9">
        <f t="shared" si="25"/>
        <v>92.995286999999976</v>
      </c>
      <c r="L77" s="1">
        <v>0</v>
      </c>
      <c r="M77" s="9">
        <f t="shared" si="26"/>
        <v>0</v>
      </c>
      <c r="N77" s="9">
        <f t="shared" si="27"/>
        <v>0</v>
      </c>
    </row>
    <row r="78" spans="1:14">
      <c r="A78" s="1" t="s">
        <v>66</v>
      </c>
      <c r="B78" s="8">
        <v>27.86</v>
      </c>
      <c r="C78" s="1">
        <v>1</v>
      </c>
      <c r="D78" s="2">
        <f t="shared" si="21"/>
        <v>0</v>
      </c>
      <c r="F78" s="8">
        <f t="shared" si="28"/>
        <v>27.86</v>
      </c>
      <c r="G78" s="1">
        <f>'Preturi PLOTURI PROFILITEC'!$C$4</f>
        <v>45</v>
      </c>
      <c r="H78" s="8">
        <f t="shared" si="23"/>
        <v>15.322999999999999</v>
      </c>
      <c r="I78" s="8">
        <f t="shared" si="24"/>
        <v>18.234369999999998</v>
      </c>
      <c r="J78" s="9">
        <f>H78*'Preturi PLOTURI PROFILITEC'!$C$5</f>
        <v>78.147299999999987</v>
      </c>
      <c r="K78" s="9">
        <f t="shared" si="25"/>
        <v>92.995286999999976</v>
      </c>
      <c r="L78" s="1">
        <v>0</v>
      </c>
      <c r="M78" s="9">
        <f t="shared" si="26"/>
        <v>0</v>
      </c>
      <c r="N78" s="9">
        <f t="shared" si="27"/>
        <v>0</v>
      </c>
    </row>
    <row r="79" spans="1:14">
      <c r="A79" s="1" t="s">
        <v>67</v>
      </c>
      <c r="B79" s="8">
        <v>27.86</v>
      </c>
      <c r="C79" s="1">
        <v>1</v>
      </c>
      <c r="D79" s="2">
        <f t="shared" si="21"/>
        <v>0</v>
      </c>
      <c r="F79" s="8">
        <f t="shared" si="28"/>
        <v>27.86</v>
      </c>
      <c r="G79" s="1">
        <f>'Preturi PLOTURI PROFILITEC'!$C$4</f>
        <v>45</v>
      </c>
      <c r="H79" s="8">
        <f t="shared" si="23"/>
        <v>15.322999999999999</v>
      </c>
      <c r="I79" s="8">
        <f t="shared" si="24"/>
        <v>18.234369999999998</v>
      </c>
      <c r="J79" s="9">
        <f>H79*'Preturi PLOTURI PROFILITEC'!$C$5</f>
        <v>78.147299999999987</v>
      </c>
      <c r="K79" s="9">
        <f t="shared" si="25"/>
        <v>92.995286999999976</v>
      </c>
      <c r="L79" s="1">
        <v>0</v>
      </c>
      <c r="M79" s="9">
        <f t="shared" si="26"/>
        <v>0</v>
      </c>
      <c r="N79" s="9">
        <f t="shared" si="27"/>
        <v>0</v>
      </c>
    </row>
    <row r="80" spans="1:14">
      <c r="A80" s="1" t="s">
        <v>68</v>
      </c>
      <c r="B80" s="8">
        <v>27.86</v>
      </c>
      <c r="C80" s="1">
        <v>1</v>
      </c>
      <c r="D80" s="2">
        <f t="shared" si="21"/>
        <v>0</v>
      </c>
      <c r="F80" s="8">
        <f t="shared" si="28"/>
        <v>27.86</v>
      </c>
      <c r="G80" s="1">
        <f>'Preturi PLOTURI PROFILITEC'!$C$4</f>
        <v>45</v>
      </c>
      <c r="H80" s="8">
        <f t="shared" si="23"/>
        <v>15.322999999999999</v>
      </c>
      <c r="I80" s="8">
        <f t="shared" si="24"/>
        <v>18.234369999999998</v>
      </c>
      <c r="J80" s="9">
        <f>H80*'Preturi PLOTURI PROFILITEC'!$C$5</f>
        <v>78.147299999999987</v>
      </c>
      <c r="K80" s="9">
        <f t="shared" si="25"/>
        <v>92.995286999999976</v>
      </c>
      <c r="L80" s="1">
        <v>0</v>
      </c>
      <c r="M80" s="9">
        <f t="shared" si="26"/>
        <v>0</v>
      </c>
      <c r="N80" s="9">
        <f t="shared" si="27"/>
        <v>0</v>
      </c>
    </row>
    <row r="81" spans="1:14">
      <c r="A81" s="1" t="s">
        <v>69</v>
      </c>
      <c r="B81" s="8">
        <v>25.78</v>
      </c>
      <c r="C81" s="1">
        <v>1</v>
      </c>
      <c r="D81" s="2">
        <f t="shared" si="21"/>
        <v>0</v>
      </c>
      <c r="F81" s="8">
        <f t="shared" si="28"/>
        <v>25.78</v>
      </c>
      <c r="G81" s="1">
        <f>'Preturi PLOTURI PROFILITEC'!$C$4</f>
        <v>45</v>
      </c>
      <c r="H81" s="8">
        <f t="shared" si="23"/>
        <v>14.179</v>
      </c>
      <c r="I81" s="8">
        <f t="shared" si="24"/>
        <v>16.873010000000001</v>
      </c>
      <c r="J81" s="9">
        <f>H81*'Preturi PLOTURI PROFILITEC'!$C$5</f>
        <v>72.312899999999999</v>
      </c>
      <c r="K81" s="9">
        <f t="shared" si="25"/>
        <v>86.052351000000002</v>
      </c>
      <c r="L81" s="1">
        <v>0</v>
      </c>
      <c r="M81" s="9">
        <f t="shared" si="26"/>
        <v>0</v>
      </c>
      <c r="N81" s="9">
        <f t="shared" si="27"/>
        <v>0</v>
      </c>
    </row>
    <row r="82" spans="1:14">
      <c r="A82" s="1" t="s">
        <v>70</v>
      </c>
      <c r="B82" s="8">
        <v>25.78</v>
      </c>
      <c r="C82" s="1">
        <v>1</v>
      </c>
      <c r="D82" s="2">
        <f t="shared" ref="D82:D113" si="29">E82/C82</f>
        <v>0</v>
      </c>
      <c r="F82" s="8">
        <f t="shared" si="28"/>
        <v>25.78</v>
      </c>
      <c r="G82" s="1">
        <f>'Preturi PLOTURI PROFILITEC'!$C$4</f>
        <v>45</v>
      </c>
      <c r="H82" s="8">
        <f t="shared" ref="H82:H113" si="30">F82-(F82*G82)/100</f>
        <v>14.179</v>
      </c>
      <c r="I82" s="8">
        <f t="shared" ref="I82:I113" si="31">H82*1.19</f>
        <v>16.873010000000001</v>
      </c>
      <c r="J82" s="9">
        <f>H82*'Preturi PLOTURI PROFILITEC'!$C$5</f>
        <v>72.312899999999999</v>
      </c>
      <c r="K82" s="9">
        <f t="shared" ref="K82:K113" si="32">J82*1.19</f>
        <v>86.052351000000002</v>
      </c>
      <c r="L82" s="1">
        <v>0</v>
      </c>
      <c r="M82" s="9">
        <f t="shared" ref="M82:M113" si="33">J82*L82</f>
        <v>0</v>
      </c>
      <c r="N82" s="9">
        <f t="shared" ref="N82:N113" si="34">M82*1.19</f>
        <v>0</v>
      </c>
    </row>
    <row r="83" spans="1:14">
      <c r="A83" s="1" t="s">
        <v>71</v>
      </c>
      <c r="B83" s="8">
        <v>25.78</v>
      </c>
      <c r="C83" s="1">
        <v>1</v>
      </c>
      <c r="D83" s="2">
        <f t="shared" si="29"/>
        <v>0</v>
      </c>
      <c r="F83" s="8">
        <f t="shared" si="28"/>
        <v>25.78</v>
      </c>
      <c r="G83" s="1">
        <f>'Preturi PLOTURI PROFILITEC'!$C$4</f>
        <v>45</v>
      </c>
      <c r="H83" s="8">
        <f t="shared" si="30"/>
        <v>14.179</v>
      </c>
      <c r="I83" s="8">
        <f t="shared" si="31"/>
        <v>16.873010000000001</v>
      </c>
      <c r="J83" s="9">
        <f>H83*'Preturi PLOTURI PROFILITEC'!$C$5</f>
        <v>72.312899999999999</v>
      </c>
      <c r="K83" s="9">
        <f t="shared" si="32"/>
        <v>86.052351000000002</v>
      </c>
      <c r="L83" s="1">
        <v>0</v>
      </c>
      <c r="M83" s="9">
        <f t="shared" si="33"/>
        <v>0</v>
      </c>
      <c r="N83" s="9">
        <f t="shared" si="34"/>
        <v>0</v>
      </c>
    </row>
    <row r="84" spans="1:14">
      <c r="A84" s="1" t="s">
        <v>72</v>
      </c>
      <c r="B84" s="8">
        <v>25.78</v>
      </c>
      <c r="C84" s="1">
        <v>1</v>
      </c>
      <c r="D84" s="2">
        <f t="shared" si="29"/>
        <v>0</v>
      </c>
      <c r="F84" s="8">
        <f t="shared" si="28"/>
        <v>25.78</v>
      </c>
      <c r="G84" s="1">
        <f>'Preturi PLOTURI PROFILITEC'!$C$4</f>
        <v>45</v>
      </c>
      <c r="H84" s="8">
        <f t="shared" si="30"/>
        <v>14.179</v>
      </c>
      <c r="I84" s="8">
        <f t="shared" si="31"/>
        <v>16.873010000000001</v>
      </c>
      <c r="J84" s="9">
        <f>H84*'Preturi PLOTURI PROFILITEC'!$C$5</f>
        <v>72.312899999999999</v>
      </c>
      <c r="K84" s="9">
        <f t="shared" si="32"/>
        <v>86.052351000000002</v>
      </c>
      <c r="L84" s="1">
        <v>0</v>
      </c>
      <c r="M84" s="9">
        <f t="shared" si="33"/>
        <v>0</v>
      </c>
      <c r="N84" s="9">
        <f t="shared" si="34"/>
        <v>0</v>
      </c>
    </row>
    <row r="85" spans="1:14">
      <c r="A85" s="1" t="s">
        <v>73</v>
      </c>
      <c r="B85" s="8">
        <v>25.78</v>
      </c>
      <c r="C85" s="1">
        <v>1</v>
      </c>
      <c r="D85" s="2">
        <f t="shared" si="29"/>
        <v>0</v>
      </c>
      <c r="F85" s="8">
        <f t="shared" si="28"/>
        <v>25.78</v>
      </c>
      <c r="G85" s="1">
        <f>'Preturi PLOTURI PROFILITEC'!$C$4</f>
        <v>45</v>
      </c>
      <c r="H85" s="8">
        <f t="shared" si="30"/>
        <v>14.179</v>
      </c>
      <c r="I85" s="8">
        <f t="shared" si="31"/>
        <v>16.873010000000001</v>
      </c>
      <c r="J85" s="9">
        <f>H85*'Preturi PLOTURI PROFILITEC'!$C$5</f>
        <v>72.312899999999999</v>
      </c>
      <c r="K85" s="9">
        <f t="shared" si="32"/>
        <v>86.052351000000002</v>
      </c>
      <c r="L85" s="1">
        <v>0</v>
      </c>
      <c r="M85" s="9">
        <f t="shared" si="33"/>
        <v>0</v>
      </c>
      <c r="N85" s="9">
        <f t="shared" si="34"/>
        <v>0</v>
      </c>
    </row>
    <row r="86" spans="1:14">
      <c r="A86" s="1" t="s">
        <v>74</v>
      </c>
      <c r="B86" s="8">
        <v>27.11</v>
      </c>
      <c r="C86" s="1">
        <v>1</v>
      </c>
      <c r="D86" s="2">
        <f t="shared" si="29"/>
        <v>0</v>
      </c>
      <c r="F86" s="8">
        <f t="shared" si="28"/>
        <v>27.11</v>
      </c>
      <c r="G86" s="1">
        <f>'Preturi PLOTURI PROFILITEC'!$C$4</f>
        <v>45</v>
      </c>
      <c r="H86" s="8">
        <f t="shared" si="30"/>
        <v>14.910499999999999</v>
      </c>
      <c r="I86" s="8">
        <f t="shared" si="31"/>
        <v>17.743494999999999</v>
      </c>
      <c r="J86" s="9">
        <f>H86*'Preturi PLOTURI PROFILITEC'!$C$5</f>
        <v>76.043549999999996</v>
      </c>
      <c r="K86" s="9">
        <f t="shared" si="32"/>
        <v>90.491824499999993</v>
      </c>
      <c r="L86" s="1">
        <v>0</v>
      </c>
      <c r="M86" s="9">
        <f t="shared" si="33"/>
        <v>0</v>
      </c>
      <c r="N86" s="9">
        <f t="shared" si="34"/>
        <v>0</v>
      </c>
    </row>
    <row r="87" spans="1:14">
      <c r="A87" s="1" t="s">
        <v>75</v>
      </c>
      <c r="B87" s="8">
        <v>27.11</v>
      </c>
      <c r="C87" s="1">
        <v>1</v>
      </c>
      <c r="D87" s="2">
        <f t="shared" si="29"/>
        <v>0</v>
      </c>
      <c r="F87" s="8">
        <f t="shared" si="28"/>
        <v>27.11</v>
      </c>
      <c r="G87" s="1">
        <f>'Preturi PLOTURI PROFILITEC'!$C$4</f>
        <v>45</v>
      </c>
      <c r="H87" s="8">
        <f t="shared" si="30"/>
        <v>14.910499999999999</v>
      </c>
      <c r="I87" s="8">
        <f t="shared" si="31"/>
        <v>17.743494999999999</v>
      </c>
      <c r="J87" s="9">
        <f>H87*'Preturi PLOTURI PROFILITEC'!$C$5</f>
        <v>76.043549999999996</v>
      </c>
      <c r="K87" s="9">
        <f t="shared" si="32"/>
        <v>90.491824499999993</v>
      </c>
      <c r="L87" s="1">
        <v>0</v>
      </c>
      <c r="M87" s="9">
        <f t="shared" si="33"/>
        <v>0</v>
      </c>
      <c r="N87" s="9">
        <f t="shared" si="34"/>
        <v>0</v>
      </c>
    </row>
    <row r="88" spans="1:14">
      <c r="A88" s="1" t="s">
        <v>76</v>
      </c>
      <c r="B88" s="8">
        <v>27.11</v>
      </c>
      <c r="C88" s="1">
        <v>1</v>
      </c>
      <c r="D88" s="2">
        <f t="shared" si="29"/>
        <v>0</v>
      </c>
      <c r="F88" s="8">
        <f t="shared" si="28"/>
        <v>27.11</v>
      </c>
      <c r="G88" s="1">
        <f>'Preturi PLOTURI PROFILITEC'!$C$4</f>
        <v>45</v>
      </c>
      <c r="H88" s="8">
        <f t="shared" si="30"/>
        <v>14.910499999999999</v>
      </c>
      <c r="I88" s="8">
        <f t="shared" si="31"/>
        <v>17.743494999999999</v>
      </c>
      <c r="J88" s="9">
        <f>H88*'Preturi PLOTURI PROFILITEC'!$C$5</f>
        <v>76.043549999999996</v>
      </c>
      <c r="K88" s="9">
        <f t="shared" si="32"/>
        <v>90.491824499999993</v>
      </c>
      <c r="L88" s="1">
        <v>0</v>
      </c>
      <c r="M88" s="9">
        <f t="shared" si="33"/>
        <v>0</v>
      </c>
      <c r="N88" s="9">
        <f t="shared" si="34"/>
        <v>0</v>
      </c>
    </row>
    <row r="89" spans="1:14">
      <c r="A89" s="1" t="s">
        <v>77</v>
      </c>
      <c r="B89" s="8">
        <v>27.11</v>
      </c>
      <c r="C89" s="1">
        <v>1</v>
      </c>
      <c r="D89" s="2">
        <f t="shared" si="29"/>
        <v>0</v>
      </c>
      <c r="F89" s="8">
        <f t="shared" si="28"/>
        <v>27.11</v>
      </c>
      <c r="G89" s="1">
        <f>'Preturi PLOTURI PROFILITEC'!$C$4</f>
        <v>45</v>
      </c>
      <c r="H89" s="8">
        <f t="shared" si="30"/>
        <v>14.910499999999999</v>
      </c>
      <c r="I89" s="8">
        <f t="shared" si="31"/>
        <v>17.743494999999999</v>
      </c>
      <c r="J89" s="9">
        <f>H89*'Preturi PLOTURI PROFILITEC'!$C$5</f>
        <v>76.043549999999996</v>
      </c>
      <c r="K89" s="9">
        <f t="shared" si="32"/>
        <v>90.491824499999993</v>
      </c>
      <c r="L89" s="1">
        <v>0</v>
      </c>
      <c r="M89" s="9">
        <f t="shared" si="33"/>
        <v>0</v>
      </c>
      <c r="N89" s="9">
        <f t="shared" si="34"/>
        <v>0</v>
      </c>
    </row>
    <row r="90" spans="1:14">
      <c r="A90" s="1" t="s">
        <v>78</v>
      </c>
      <c r="B90" s="8">
        <v>27.11</v>
      </c>
      <c r="C90" s="1">
        <v>1</v>
      </c>
      <c r="D90" s="2">
        <f t="shared" si="29"/>
        <v>0</v>
      </c>
      <c r="F90" s="8">
        <f t="shared" si="28"/>
        <v>27.11</v>
      </c>
      <c r="G90" s="1">
        <f>'Preturi PLOTURI PROFILITEC'!$C$4</f>
        <v>45</v>
      </c>
      <c r="H90" s="8">
        <f t="shared" si="30"/>
        <v>14.910499999999999</v>
      </c>
      <c r="I90" s="8">
        <f t="shared" si="31"/>
        <v>17.743494999999999</v>
      </c>
      <c r="J90" s="9">
        <f>H90*'Preturi PLOTURI PROFILITEC'!$C$5</f>
        <v>76.043549999999996</v>
      </c>
      <c r="K90" s="9">
        <f t="shared" si="32"/>
        <v>90.491824499999993</v>
      </c>
      <c r="L90" s="1">
        <v>0</v>
      </c>
      <c r="M90" s="9">
        <f t="shared" si="33"/>
        <v>0</v>
      </c>
      <c r="N90" s="9">
        <f t="shared" si="34"/>
        <v>0</v>
      </c>
    </row>
    <row r="91" spans="1:14">
      <c r="A91" s="1" t="s">
        <v>79</v>
      </c>
      <c r="B91" s="8">
        <v>27.47</v>
      </c>
      <c r="C91" s="1">
        <v>1</v>
      </c>
      <c r="D91" s="2">
        <f t="shared" si="29"/>
        <v>0</v>
      </c>
      <c r="F91" s="8">
        <f t="shared" si="28"/>
        <v>27.47</v>
      </c>
      <c r="G91" s="1">
        <f>'Preturi PLOTURI PROFILITEC'!$C$4</f>
        <v>45</v>
      </c>
      <c r="H91" s="8">
        <f t="shared" si="30"/>
        <v>15.108499999999999</v>
      </c>
      <c r="I91" s="8">
        <f t="shared" si="31"/>
        <v>17.979115</v>
      </c>
      <c r="J91" s="9">
        <f>H91*'Preturi PLOTURI PROFILITEC'!$C$5</f>
        <v>77.053349999999995</v>
      </c>
      <c r="K91" s="9">
        <f t="shared" si="32"/>
        <v>91.693486499999992</v>
      </c>
      <c r="L91" s="1">
        <v>0</v>
      </c>
      <c r="M91" s="9">
        <f t="shared" si="33"/>
        <v>0</v>
      </c>
      <c r="N91" s="9">
        <f t="shared" si="34"/>
        <v>0</v>
      </c>
    </row>
    <row r="92" spans="1:14">
      <c r="A92" s="1" t="s">
        <v>80</v>
      </c>
      <c r="B92" s="8">
        <v>27.47</v>
      </c>
      <c r="C92" s="1">
        <v>1</v>
      </c>
      <c r="D92" s="2">
        <f t="shared" si="29"/>
        <v>0</v>
      </c>
      <c r="F92" s="8">
        <f t="shared" si="28"/>
        <v>27.47</v>
      </c>
      <c r="G92" s="1">
        <f>'Preturi PLOTURI PROFILITEC'!$C$4</f>
        <v>45</v>
      </c>
      <c r="H92" s="8">
        <f t="shared" si="30"/>
        <v>15.108499999999999</v>
      </c>
      <c r="I92" s="8">
        <f t="shared" si="31"/>
        <v>17.979115</v>
      </c>
      <c r="J92" s="9">
        <f>H92*'Preturi PLOTURI PROFILITEC'!$C$5</f>
        <v>77.053349999999995</v>
      </c>
      <c r="K92" s="9">
        <f t="shared" si="32"/>
        <v>91.693486499999992</v>
      </c>
      <c r="L92" s="1">
        <v>0</v>
      </c>
      <c r="M92" s="9">
        <f t="shared" si="33"/>
        <v>0</v>
      </c>
      <c r="N92" s="9">
        <f t="shared" si="34"/>
        <v>0</v>
      </c>
    </row>
    <row r="93" spans="1:14">
      <c r="A93" s="1" t="s">
        <v>81</v>
      </c>
      <c r="B93" s="8">
        <v>27.47</v>
      </c>
      <c r="C93" s="1">
        <v>1</v>
      </c>
      <c r="D93" s="2">
        <f t="shared" si="29"/>
        <v>0</v>
      </c>
      <c r="F93" s="8">
        <f t="shared" si="28"/>
        <v>27.47</v>
      </c>
      <c r="G93" s="1">
        <f>'Preturi PLOTURI PROFILITEC'!$C$4</f>
        <v>45</v>
      </c>
      <c r="H93" s="8">
        <f t="shared" si="30"/>
        <v>15.108499999999999</v>
      </c>
      <c r="I93" s="8">
        <f t="shared" si="31"/>
        <v>17.979115</v>
      </c>
      <c r="J93" s="9">
        <f>H93*'Preturi PLOTURI PROFILITEC'!$C$5</f>
        <v>77.053349999999995</v>
      </c>
      <c r="K93" s="9">
        <f t="shared" si="32"/>
        <v>91.693486499999992</v>
      </c>
      <c r="L93" s="1">
        <v>0</v>
      </c>
      <c r="M93" s="9">
        <f t="shared" si="33"/>
        <v>0</v>
      </c>
      <c r="N93" s="9">
        <f t="shared" si="34"/>
        <v>0</v>
      </c>
    </row>
    <row r="94" spans="1:14">
      <c r="A94" s="1" t="s">
        <v>82</v>
      </c>
      <c r="B94" s="8">
        <v>27.47</v>
      </c>
      <c r="C94" s="1">
        <v>1</v>
      </c>
      <c r="D94" s="2">
        <f t="shared" si="29"/>
        <v>0</v>
      </c>
      <c r="F94" s="8">
        <f t="shared" si="28"/>
        <v>27.47</v>
      </c>
      <c r="G94" s="1">
        <f>'Preturi PLOTURI PROFILITEC'!$C$4</f>
        <v>45</v>
      </c>
      <c r="H94" s="8">
        <f t="shared" si="30"/>
        <v>15.108499999999999</v>
      </c>
      <c r="I94" s="8">
        <f t="shared" si="31"/>
        <v>17.979115</v>
      </c>
      <c r="J94" s="9">
        <f>H94*'Preturi PLOTURI PROFILITEC'!$C$5</f>
        <v>77.053349999999995</v>
      </c>
      <c r="K94" s="9">
        <f t="shared" si="32"/>
        <v>91.693486499999992</v>
      </c>
      <c r="L94" s="1">
        <v>0</v>
      </c>
      <c r="M94" s="9">
        <f t="shared" si="33"/>
        <v>0</v>
      </c>
      <c r="N94" s="9">
        <f t="shared" si="34"/>
        <v>0</v>
      </c>
    </row>
    <row r="95" spans="1:14">
      <c r="A95" s="1" t="s">
        <v>83</v>
      </c>
      <c r="B95" s="8">
        <v>27.47</v>
      </c>
      <c r="C95" s="1">
        <v>1</v>
      </c>
      <c r="D95" s="2">
        <f t="shared" si="29"/>
        <v>0</v>
      </c>
      <c r="F95" s="8">
        <f t="shared" si="28"/>
        <v>27.47</v>
      </c>
      <c r="G95" s="1">
        <f>'Preturi PLOTURI PROFILITEC'!$C$4</f>
        <v>45</v>
      </c>
      <c r="H95" s="8">
        <f t="shared" si="30"/>
        <v>15.108499999999999</v>
      </c>
      <c r="I95" s="8">
        <f t="shared" si="31"/>
        <v>17.979115</v>
      </c>
      <c r="J95" s="9">
        <f>H95*'Preturi PLOTURI PROFILITEC'!$C$5</f>
        <v>77.053349999999995</v>
      </c>
      <c r="K95" s="9">
        <f t="shared" si="32"/>
        <v>91.693486499999992</v>
      </c>
      <c r="L95" s="1">
        <v>0</v>
      </c>
      <c r="M95" s="9">
        <f t="shared" si="33"/>
        <v>0</v>
      </c>
      <c r="N95" s="9">
        <f t="shared" si="34"/>
        <v>0</v>
      </c>
    </row>
    <row r="96" spans="1:14">
      <c r="A96" s="1" t="s">
        <v>84</v>
      </c>
      <c r="B96" s="8">
        <v>25.73</v>
      </c>
      <c r="C96" s="1">
        <v>1</v>
      </c>
      <c r="D96" s="2">
        <f t="shared" si="29"/>
        <v>0</v>
      </c>
      <c r="F96" s="8">
        <f t="shared" si="28"/>
        <v>25.73</v>
      </c>
      <c r="G96" s="1">
        <f>'Preturi PLOTURI PROFILITEC'!$C$4</f>
        <v>45</v>
      </c>
      <c r="H96" s="8">
        <f t="shared" si="30"/>
        <v>14.151500000000002</v>
      </c>
      <c r="I96" s="8">
        <f t="shared" si="31"/>
        <v>16.840285000000002</v>
      </c>
      <c r="J96" s="9">
        <f>H96*'Preturi PLOTURI PROFILITEC'!$C$5</f>
        <v>72.172650000000004</v>
      </c>
      <c r="K96" s="9">
        <f t="shared" si="32"/>
        <v>85.885453499999997</v>
      </c>
      <c r="L96" s="1">
        <v>0</v>
      </c>
      <c r="M96" s="9">
        <f t="shared" si="33"/>
        <v>0</v>
      </c>
      <c r="N96" s="9">
        <f t="shared" si="34"/>
        <v>0</v>
      </c>
    </row>
    <row r="97" spans="1:14">
      <c r="A97" s="1" t="s">
        <v>85</v>
      </c>
      <c r="B97" s="8">
        <v>25.73</v>
      </c>
      <c r="C97" s="1">
        <v>1</v>
      </c>
      <c r="D97" s="2">
        <f t="shared" si="29"/>
        <v>0</v>
      </c>
      <c r="F97" s="8">
        <f t="shared" si="28"/>
        <v>25.73</v>
      </c>
      <c r="G97" s="1">
        <f>'Preturi PLOTURI PROFILITEC'!$C$4</f>
        <v>45</v>
      </c>
      <c r="H97" s="8">
        <f t="shared" si="30"/>
        <v>14.151500000000002</v>
      </c>
      <c r="I97" s="8">
        <f t="shared" si="31"/>
        <v>16.840285000000002</v>
      </c>
      <c r="J97" s="9">
        <f>H97*'Preturi PLOTURI PROFILITEC'!$C$5</f>
        <v>72.172650000000004</v>
      </c>
      <c r="K97" s="9">
        <f t="shared" si="32"/>
        <v>85.885453499999997</v>
      </c>
      <c r="L97" s="1">
        <v>0</v>
      </c>
      <c r="M97" s="9">
        <f t="shared" si="33"/>
        <v>0</v>
      </c>
      <c r="N97" s="9">
        <f t="shared" si="34"/>
        <v>0</v>
      </c>
    </row>
    <row r="98" spans="1:14">
      <c r="A98" s="1" t="s">
        <v>86</v>
      </c>
      <c r="B98" s="8">
        <v>25.73</v>
      </c>
      <c r="C98" s="1">
        <v>1</v>
      </c>
      <c r="D98" s="2">
        <f t="shared" si="29"/>
        <v>0</v>
      </c>
      <c r="F98" s="8">
        <f t="shared" si="28"/>
        <v>25.73</v>
      </c>
      <c r="G98" s="1">
        <f>'Preturi PLOTURI PROFILITEC'!$C$4</f>
        <v>45</v>
      </c>
      <c r="H98" s="8">
        <f t="shared" si="30"/>
        <v>14.151500000000002</v>
      </c>
      <c r="I98" s="8">
        <f t="shared" si="31"/>
        <v>16.840285000000002</v>
      </c>
      <c r="J98" s="9">
        <f>H98*'Preturi PLOTURI PROFILITEC'!$C$5</f>
        <v>72.172650000000004</v>
      </c>
      <c r="K98" s="9">
        <f t="shared" si="32"/>
        <v>85.885453499999997</v>
      </c>
      <c r="L98" s="1">
        <v>0</v>
      </c>
      <c r="M98" s="9">
        <f t="shared" si="33"/>
        <v>0</v>
      </c>
      <c r="N98" s="9">
        <f t="shared" si="34"/>
        <v>0</v>
      </c>
    </row>
    <row r="99" spans="1:14">
      <c r="A99" s="1" t="s">
        <v>87</v>
      </c>
      <c r="B99" s="8">
        <v>25.73</v>
      </c>
      <c r="C99" s="1">
        <v>1</v>
      </c>
      <c r="D99" s="2">
        <f t="shared" si="29"/>
        <v>0</v>
      </c>
      <c r="F99" s="8">
        <f t="shared" si="28"/>
        <v>25.73</v>
      </c>
      <c r="G99" s="1">
        <f>'Preturi PLOTURI PROFILITEC'!$C$4</f>
        <v>45</v>
      </c>
      <c r="H99" s="8">
        <f t="shared" si="30"/>
        <v>14.151500000000002</v>
      </c>
      <c r="I99" s="8">
        <f t="shared" si="31"/>
        <v>16.840285000000002</v>
      </c>
      <c r="J99" s="9">
        <f>H99*'Preturi PLOTURI PROFILITEC'!$C$5</f>
        <v>72.172650000000004</v>
      </c>
      <c r="K99" s="9">
        <f t="shared" si="32"/>
        <v>85.885453499999997</v>
      </c>
      <c r="L99" s="1">
        <v>0</v>
      </c>
      <c r="M99" s="9">
        <f t="shared" si="33"/>
        <v>0</v>
      </c>
      <c r="N99" s="9">
        <f t="shared" si="34"/>
        <v>0</v>
      </c>
    </row>
    <row r="100" spans="1:14">
      <c r="A100" s="1" t="s">
        <v>88</v>
      </c>
      <c r="B100" s="8">
        <v>25.73</v>
      </c>
      <c r="C100" s="1">
        <v>1</v>
      </c>
      <c r="D100" s="2">
        <f t="shared" si="29"/>
        <v>0</v>
      </c>
      <c r="F100" s="8">
        <f t="shared" si="28"/>
        <v>25.73</v>
      </c>
      <c r="G100" s="1">
        <f>'Preturi PLOTURI PROFILITEC'!$C$4</f>
        <v>45</v>
      </c>
      <c r="H100" s="8">
        <f t="shared" si="30"/>
        <v>14.151500000000002</v>
      </c>
      <c r="I100" s="8">
        <f t="shared" si="31"/>
        <v>16.840285000000002</v>
      </c>
      <c r="J100" s="9">
        <f>H100*'Preturi PLOTURI PROFILITEC'!$C$5</f>
        <v>72.172650000000004</v>
      </c>
      <c r="K100" s="9">
        <f t="shared" si="32"/>
        <v>85.885453499999997</v>
      </c>
      <c r="L100" s="1">
        <v>0</v>
      </c>
      <c r="M100" s="9">
        <f t="shared" si="33"/>
        <v>0</v>
      </c>
      <c r="N100" s="9">
        <f t="shared" si="34"/>
        <v>0</v>
      </c>
    </row>
    <row r="101" spans="1:14">
      <c r="A101" s="1" t="s">
        <v>89</v>
      </c>
      <c r="B101" s="8">
        <v>44.27</v>
      </c>
      <c r="C101" s="1">
        <v>1</v>
      </c>
      <c r="D101" s="2">
        <f t="shared" si="29"/>
        <v>0</v>
      </c>
      <c r="F101" s="8">
        <f t="shared" si="28"/>
        <v>44.27</v>
      </c>
      <c r="G101" s="1">
        <f>'Preturi PLOTURI PROFILITEC'!$C$4</f>
        <v>45</v>
      </c>
      <c r="H101" s="8">
        <f t="shared" si="30"/>
        <v>24.348500000000001</v>
      </c>
      <c r="I101" s="8">
        <f t="shared" si="31"/>
        <v>28.974715</v>
      </c>
      <c r="J101" s="9">
        <f>H101*'Preturi PLOTURI PROFILITEC'!$C$5</f>
        <v>124.17735</v>
      </c>
      <c r="K101" s="9">
        <f t="shared" si="32"/>
        <v>147.77104650000001</v>
      </c>
      <c r="L101" s="1">
        <v>0</v>
      </c>
      <c r="M101" s="9">
        <f t="shared" si="33"/>
        <v>0</v>
      </c>
      <c r="N101" s="9">
        <f t="shared" si="34"/>
        <v>0</v>
      </c>
    </row>
    <row r="102" spans="1:14">
      <c r="A102" s="1" t="s">
        <v>90</v>
      </c>
      <c r="B102" s="8">
        <v>11.33</v>
      </c>
      <c r="C102" s="1">
        <v>1</v>
      </c>
      <c r="D102" s="2">
        <f t="shared" si="29"/>
        <v>0</v>
      </c>
      <c r="F102" s="8">
        <f t="shared" si="28"/>
        <v>11.33</v>
      </c>
      <c r="G102" s="1">
        <f>'Preturi PLOTURI PROFILITEC'!$C$4</f>
        <v>45</v>
      </c>
      <c r="H102" s="8">
        <f t="shared" si="30"/>
        <v>6.2314999999999996</v>
      </c>
      <c r="I102" s="8">
        <f t="shared" si="31"/>
        <v>7.4154849999999994</v>
      </c>
      <c r="J102" s="9">
        <f>H102*'Preturi PLOTURI PROFILITEC'!$C$5</f>
        <v>31.780649999999994</v>
      </c>
      <c r="K102" s="9">
        <f t="shared" si="32"/>
        <v>37.818973499999991</v>
      </c>
      <c r="L102" s="1">
        <v>0</v>
      </c>
      <c r="M102" s="9">
        <f t="shared" si="33"/>
        <v>0</v>
      </c>
      <c r="N102" s="9">
        <f t="shared" si="34"/>
        <v>0</v>
      </c>
    </row>
    <row r="103" spans="1:14">
      <c r="A103" s="1" t="s">
        <v>91</v>
      </c>
      <c r="B103" s="8">
        <v>11.33</v>
      </c>
      <c r="C103" s="1">
        <v>1</v>
      </c>
      <c r="D103" s="2">
        <f t="shared" si="29"/>
        <v>0</v>
      </c>
      <c r="F103" s="8">
        <f t="shared" si="28"/>
        <v>11.33</v>
      </c>
      <c r="G103" s="1">
        <f>'Preturi PLOTURI PROFILITEC'!$C$4</f>
        <v>45</v>
      </c>
      <c r="H103" s="8">
        <f t="shared" si="30"/>
        <v>6.2314999999999996</v>
      </c>
      <c r="I103" s="8">
        <f t="shared" si="31"/>
        <v>7.4154849999999994</v>
      </c>
      <c r="J103" s="9">
        <f>H103*'Preturi PLOTURI PROFILITEC'!$C$5</f>
        <v>31.780649999999994</v>
      </c>
      <c r="K103" s="9">
        <f t="shared" si="32"/>
        <v>37.818973499999991</v>
      </c>
      <c r="L103" s="1">
        <v>0</v>
      </c>
      <c r="M103" s="9">
        <f t="shared" si="33"/>
        <v>0</v>
      </c>
      <c r="N103" s="9">
        <f t="shared" si="34"/>
        <v>0</v>
      </c>
    </row>
    <row r="104" spans="1:14">
      <c r="A104" s="1" t="s">
        <v>92</v>
      </c>
      <c r="B104" s="8">
        <v>11.33</v>
      </c>
      <c r="C104" s="1">
        <v>1</v>
      </c>
      <c r="D104" s="2">
        <f t="shared" si="29"/>
        <v>0</v>
      </c>
      <c r="F104" s="8">
        <f t="shared" si="28"/>
        <v>11.33</v>
      </c>
      <c r="G104" s="1">
        <f>'Preturi PLOTURI PROFILITEC'!$C$4</f>
        <v>45</v>
      </c>
      <c r="H104" s="8">
        <f t="shared" si="30"/>
        <v>6.2314999999999996</v>
      </c>
      <c r="I104" s="8">
        <f t="shared" si="31"/>
        <v>7.4154849999999994</v>
      </c>
      <c r="J104" s="9">
        <f>H104*'Preturi PLOTURI PROFILITEC'!$C$5</f>
        <v>31.780649999999994</v>
      </c>
      <c r="K104" s="9">
        <f t="shared" si="32"/>
        <v>37.818973499999991</v>
      </c>
      <c r="L104" s="1">
        <v>0</v>
      </c>
      <c r="M104" s="9">
        <f t="shared" si="33"/>
        <v>0</v>
      </c>
      <c r="N104" s="9">
        <f t="shared" si="34"/>
        <v>0</v>
      </c>
    </row>
    <row r="105" spans="1:14">
      <c r="A105" s="1" t="s">
        <v>93</v>
      </c>
      <c r="B105" s="8">
        <v>11.33</v>
      </c>
      <c r="C105" s="1">
        <v>1</v>
      </c>
      <c r="D105" s="2">
        <f t="shared" si="29"/>
        <v>0</v>
      </c>
      <c r="F105" s="8">
        <f t="shared" si="28"/>
        <v>11.33</v>
      </c>
      <c r="G105" s="1">
        <f>'Preturi PLOTURI PROFILITEC'!$C$4</f>
        <v>45</v>
      </c>
      <c r="H105" s="8">
        <f t="shared" si="30"/>
        <v>6.2314999999999996</v>
      </c>
      <c r="I105" s="8">
        <f t="shared" si="31"/>
        <v>7.4154849999999994</v>
      </c>
      <c r="J105" s="9">
        <f>H105*'Preturi PLOTURI PROFILITEC'!$C$5</f>
        <v>31.780649999999994</v>
      </c>
      <c r="K105" s="9">
        <f t="shared" si="32"/>
        <v>37.818973499999991</v>
      </c>
      <c r="L105" s="1">
        <v>0</v>
      </c>
      <c r="M105" s="9">
        <f t="shared" si="33"/>
        <v>0</v>
      </c>
      <c r="N105" s="9">
        <f t="shared" si="34"/>
        <v>0</v>
      </c>
    </row>
    <row r="106" spans="1:14">
      <c r="A106" s="1" t="s">
        <v>94</v>
      </c>
      <c r="B106" s="8">
        <v>11.33</v>
      </c>
      <c r="C106" s="1">
        <v>1</v>
      </c>
      <c r="D106" s="2">
        <f t="shared" si="29"/>
        <v>0</v>
      </c>
      <c r="F106" s="8">
        <f t="shared" si="28"/>
        <v>11.33</v>
      </c>
      <c r="G106" s="1">
        <f>'Preturi PLOTURI PROFILITEC'!$C$4</f>
        <v>45</v>
      </c>
      <c r="H106" s="8">
        <f t="shared" si="30"/>
        <v>6.2314999999999996</v>
      </c>
      <c r="I106" s="8">
        <f t="shared" si="31"/>
        <v>7.4154849999999994</v>
      </c>
      <c r="J106" s="9">
        <f>H106*'Preturi PLOTURI PROFILITEC'!$C$5</f>
        <v>31.780649999999994</v>
      </c>
      <c r="K106" s="9">
        <f t="shared" si="32"/>
        <v>37.818973499999991</v>
      </c>
      <c r="L106" s="1">
        <v>0</v>
      </c>
      <c r="M106" s="9">
        <f t="shared" si="33"/>
        <v>0</v>
      </c>
      <c r="N106" s="9">
        <f t="shared" si="34"/>
        <v>0</v>
      </c>
    </row>
    <row r="107" spans="1:14">
      <c r="A107" s="1" t="s">
        <v>95</v>
      </c>
      <c r="B107" s="8">
        <v>8.01</v>
      </c>
      <c r="C107" s="1">
        <v>1</v>
      </c>
      <c r="D107" s="2">
        <f t="shared" si="29"/>
        <v>0</v>
      </c>
      <c r="F107" s="8">
        <f t="shared" si="28"/>
        <v>8.01</v>
      </c>
      <c r="G107" s="1">
        <f>'Preturi PLOTURI PROFILITEC'!$C$4</f>
        <v>45</v>
      </c>
      <c r="H107" s="8">
        <f t="shared" si="30"/>
        <v>4.4055</v>
      </c>
      <c r="I107" s="8">
        <f t="shared" si="31"/>
        <v>5.2425449999999998</v>
      </c>
      <c r="J107" s="9">
        <f>H107*'Preturi PLOTURI PROFILITEC'!$C$5</f>
        <v>22.468049999999998</v>
      </c>
      <c r="K107" s="9">
        <f t="shared" si="32"/>
        <v>26.736979499999997</v>
      </c>
      <c r="L107" s="1">
        <v>0</v>
      </c>
      <c r="M107" s="9">
        <f t="shared" si="33"/>
        <v>0</v>
      </c>
      <c r="N107" s="9">
        <f t="shared" si="34"/>
        <v>0</v>
      </c>
    </row>
    <row r="108" spans="1:14">
      <c r="A108" s="1" t="s">
        <v>96</v>
      </c>
      <c r="B108" s="8">
        <v>8.01</v>
      </c>
      <c r="C108" s="1">
        <v>1</v>
      </c>
      <c r="D108" s="2">
        <f t="shared" si="29"/>
        <v>0</v>
      </c>
      <c r="F108" s="8">
        <f t="shared" ref="F108:F127" si="35">B108/C108</f>
        <v>8.01</v>
      </c>
      <c r="G108" s="1">
        <f>'Preturi PLOTURI PROFILITEC'!$C$4</f>
        <v>45</v>
      </c>
      <c r="H108" s="8">
        <f t="shared" si="30"/>
        <v>4.4055</v>
      </c>
      <c r="I108" s="8">
        <f t="shared" si="31"/>
        <v>5.2425449999999998</v>
      </c>
      <c r="J108" s="9">
        <f>H108*'Preturi PLOTURI PROFILITEC'!$C$5</f>
        <v>22.468049999999998</v>
      </c>
      <c r="K108" s="9">
        <f t="shared" si="32"/>
        <v>26.736979499999997</v>
      </c>
      <c r="L108" s="1">
        <v>0</v>
      </c>
      <c r="M108" s="9">
        <f t="shared" si="33"/>
        <v>0</v>
      </c>
      <c r="N108" s="9">
        <f t="shared" si="34"/>
        <v>0</v>
      </c>
    </row>
    <row r="109" spans="1:14">
      <c r="A109" s="1" t="s">
        <v>97</v>
      </c>
      <c r="B109" s="8">
        <v>8.01</v>
      </c>
      <c r="C109" s="1">
        <v>1</v>
      </c>
      <c r="D109" s="2">
        <f t="shared" si="29"/>
        <v>0</v>
      </c>
      <c r="F109" s="8">
        <f t="shared" si="35"/>
        <v>8.01</v>
      </c>
      <c r="G109" s="1">
        <f>'Preturi PLOTURI PROFILITEC'!$C$4</f>
        <v>45</v>
      </c>
      <c r="H109" s="8">
        <f t="shared" si="30"/>
        <v>4.4055</v>
      </c>
      <c r="I109" s="8">
        <f t="shared" si="31"/>
        <v>5.2425449999999998</v>
      </c>
      <c r="J109" s="9">
        <f>H109*'Preturi PLOTURI PROFILITEC'!$C$5</f>
        <v>22.468049999999998</v>
      </c>
      <c r="K109" s="9">
        <f t="shared" si="32"/>
        <v>26.736979499999997</v>
      </c>
      <c r="L109" s="1">
        <v>0</v>
      </c>
      <c r="M109" s="9">
        <f t="shared" si="33"/>
        <v>0</v>
      </c>
      <c r="N109" s="9">
        <f t="shared" si="34"/>
        <v>0</v>
      </c>
    </row>
    <row r="110" spans="1:14">
      <c r="A110" s="1" t="s">
        <v>98</v>
      </c>
      <c r="B110" s="8">
        <v>8.01</v>
      </c>
      <c r="C110" s="1">
        <v>1</v>
      </c>
      <c r="D110" s="2">
        <f t="shared" si="29"/>
        <v>0</v>
      </c>
      <c r="F110" s="8">
        <f t="shared" si="35"/>
        <v>8.01</v>
      </c>
      <c r="G110" s="1">
        <f>'Preturi PLOTURI PROFILITEC'!$C$4</f>
        <v>45</v>
      </c>
      <c r="H110" s="8">
        <f t="shared" si="30"/>
        <v>4.4055</v>
      </c>
      <c r="I110" s="8">
        <f t="shared" si="31"/>
        <v>5.2425449999999998</v>
      </c>
      <c r="J110" s="9">
        <f>H110*'Preturi PLOTURI PROFILITEC'!$C$5</f>
        <v>22.468049999999998</v>
      </c>
      <c r="K110" s="9">
        <f t="shared" si="32"/>
        <v>26.736979499999997</v>
      </c>
      <c r="L110" s="1">
        <v>0</v>
      </c>
      <c r="M110" s="9">
        <f t="shared" si="33"/>
        <v>0</v>
      </c>
      <c r="N110" s="9">
        <f t="shared" si="34"/>
        <v>0</v>
      </c>
    </row>
    <row r="111" spans="1:14">
      <c r="A111" s="1" t="s">
        <v>99</v>
      </c>
      <c r="B111" s="8">
        <v>8.01</v>
      </c>
      <c r="C111" s="1">
        <v>1</v>
      </c>
      <c r="D111" s="2">
        <f t="shared" si="29"/>
        <v>0</v>
      </c>
      <c r="F111" s="8">
        <f t="shared" si="35"/>
        <v>8.01</v>
      </c>
      <c r="G111" s="1">
        <f>'Preturi PLOTURI PROFILITEC'!$C$4</f>
        <v>45</v>
      </c>
      <c r="H111" s="8">
        <f t="shared" si="30"/>
        <v>4.4055</v>
      </c>
      <c r="I111" s="8">
        <f t="shared" si="31"/>
        <v>5.2425449999999998</v>
      </c>
      <c r="J111" s="9">
        <f>H111*'Preturi PLOTURI PROFILITEC'!$C$5</f>
        <v>22.468049999999998</v>
      </c>
      <c r="K111" s="9">
        <f t="shared" si="32"/>
        <v>26.736979499999997</v>
      </c>
      <c r="L111" s="1">
        <v>0</v>
      </c>
      <c r="M111" s="9">
        <f t="shared" si="33"/>
        <v>0</v>
      </c>
      <c r="N111" s="9">
        <f t="shared" si="34"/>
        <v>0</v>
      </c>
    </row>
    <row r="112" spans="1:14">
      <c r="A112" s="1" t="s">
        <v>100</v>
      </c>
      <c r="B112" s="8">
        <v>8.83</v>
      </c>
      <c r="C112" s="1">
        <v>1</v>
      </c>
      <c r="D112" s="2">
        <f t="shared" si="29"/>
        <v>0</v>
      </c>
      <c r="F112" s="8">
        <f t="shared" si="35"/>
        <v>8.83</v>
      </c>
      <c r="G112" s="1">
        <f>'Preturi PLOTURI PROFILITEC'!$C$4</f>
        <v>45</v>
      </c>
      <c r="H112" s="8">
        <f t="shared" si="30"/>
        <v>4.8565000000000005</v>
      </c>
      <c r="I112" s="8">
        <f t="shared" si="31"/>
        <v>5.7792349999999999</v>
      </c>
      <c r="J112" s="9">
        <f>H112*'Preturi PLOTURI PROFILITEC'!$C$5</f>
        <v>24.768150000000002</v>
      </c>
      <c r="K112" s="9">
        <f t="shared" si="32"/>
        <v>29.4740985</v>
      </c>
      <c r="L112" s="1">
        <v>0</v>
      </c>
      <c r="M112" s="9">
        <f t="shared" si="33"/>
        <v>0</v>
      </c>
      <c r="N112" s="9">
        <f t="shared" si="34"/>
        <v>0</v>
      </c>
    </row>
    <row r="113" spans="1:14">
      <c r="A113" s="1" t="s">
        <v>101</v>
      </c>
      <c r="B113" s="8">
        <v>8.83</v>
      </c>
      <c r="C113" s="1">
        <v>1</v>
      </c>
      <c r="D113" s="2">
        <f t="shared" si="29"/>
        <v>0</v>
      </c>
      <c r="F113" s="8">
        <f t="shared" si="35"/>
        <v>8.83</v>
      </c>
      <c r="G113" s="1">
        <f>'Preturi PLOTURI PROFILITEC'!$C$4</f>
        <v>45</v>
      </c>
      <c r="H113" s="8">
        <f t="shared" si="30"/>
        <v>4.8565000000000005</v>
      </c>
      <c r="I113" s="8">
        <f t="shared" si="31"/>
        <v>5.7792349999999999</v>
      </c>
      <c r="J113" s="9">
        <f>H113*'Preturi PLOTURI PROFILITEC'!$C$5</f>
        <v>24.768150000000002</v>
      </c>
      <c r="K113" s="9">
        <f t="shared" si="32"/>
        <v>29.4740985</v>
      </c>
      <c r="L113" s="1">
        <v>0</v>
      </c>
      <c r="M113" s="9">
        <f t="shared" si="33"/>
        <v>0</v>
      </c>
      <c r="N113" s="9">
        <f t="shared" si="34"/>
        <v>0</v>
      </c>
    </row>
    <row r="114" spans="1:14">
      <c r="A114" s="1" t="s">
        <v>102</v>
      </c>
      <c r="B114" s="8">
        <v>8.83</v>
      </c>
      <c r="C114" s="1">
        <v>1</v>
      </c>
      <c r="D114" s="2">
        <f t="shared" ref="D114:D127" si="36">E114/C114</f>
        <v>0</v>
      </c>
      <c r="F114" s="8">
        <f t="shared" si="35"/>
        <v>8.83</v>
      </c>
      <c r="G114" s="1">
        <f>'Preturi PLOTURI PROFILITEC'!$C$4</f>
        <v>45</v>
      </c>
      <c r="H114" s="8">
        <f t="shared" ref="H114:H127" si="37">F114-(F114*G114)/100</f>
        <v>4.8565000000000005</v>
      </c>
      <c r="I114" s="8">
        <f t="shared" ref="I114:I127" si="38">H114*1.19</f>
        <v>5.7792349999999999</v>
      </c>
      <c r="J114" s="9">
        <f>H114*'Preturi PLOTURI PROFILITEC'!$C$5</f>
        <v>24.768150000000002</v>
      </c>
      <c r="K114" s="9">
        <f t="shared" ref="K114:K127" si="39">J114*1.19</f>
        <v>29.4740985</v>
      </c>
      <c r="L114" s="1">
        <v>0</v>
      </c>
      <c r="M114" s="9">
        <f t="shared" ref="M114:M127" si="40">J114*L114</f>
        <v>0</v>
      </c>
      <c r="N114" s="9">
        <f t="shared" ref="N114:N127" si="41">M114*1.19</f>
        <v>0</v>
      </c>
    </row>
    <row r="115" spans="1:14">
      <c r="A115" s="1" t="s">
        <v>103</v>
      </c>
      <c r="B115" s="8">
        <v>8.83</v>
      </c>
      <c r="C115" s="1">
        <v>1</v>
      </c>
      <c r="D115" s="2">
        <f t="shared" si="36"/>
        <v>0</v>
      </c>
      <c r="F115" s="8">
        <f t="shared" si="35"/>
        <v>8.83</v>
      </c>
      <c r="G115" s="1">
        <f>'Preturi PLOTURI PROFILITEC'!$C$4</f>
        <v>45</v>
      </c>
      <c r="H115" s="8">
        <f t="shared" si="37"/>
        <v>4.8565000000000005</v>
      </c>
      <c r="I115" s="8">
        <f t="shared" si="38"/>
        <v>5.7792349999999999</v>
      </c>
      <c r="J115" s="9">
        <f>H115*'Preturi PLOTURI PROFILITEC'!$C$5</f>
        <v>24.768150000000002</v>
      </c>
      <c r="K115" s="9">
        <f t="shared" si="39"/>
        <v>29.4740985</v>
      </c>
      <c r="L115" s="1">
        <v>0</v>
      </c>
      <c r="M115" s="9">
        <f t="shared" si="40"/>
        <v>0</v>
      </c>
      <c r="N115" s="9">
        <f t="shared" si="41"/>
        <v>0</v>
      </c>
    </row>
    <row r="116" spans="1:14">
      <c r="A116" s="1" t="s">
        <v>104</v>
      </c>
      <c r="B116" s="8">
        <v>8.83</v>
      </c>
      <c r="C116" s="1">
        <v>1</v>
      </c>
      <c r="D116" s="2">
        <f t="shared" si="36"/>
        <v>0</v>
      </c>
      <c r="F116" s="8">
        <f t="shared" si="35"/>
        <v>8.83</v>
      </c>
      <c r="G116" s="1">
        <f>'Preturi PLOTURI PROFILITEC'!$C$4</f>
        <v>45</v>
      </c>
      <c r="H116" s="8">
        <f t="shared" si="37"/>
        <v>4.8565000000000005</v>
      </c>
      <c r="I116" s="8">
        <f t="shared" si="38"/>
        <v>5.7792349999999999</v>
      </c>
      <c r="J116" s="9">
        <f>H116*'Preturi PLOTURI PROFILITEC'!$C$5</f>
        <v>24.768150000000002</v>
      </c>
      <c r="K116" s="9">
        <f t="shared" si="39"/>
        <v>29.4740985</v>
      </c>
      <c r="L116" s="1">
        <v>0</v>
      </c>
      <c r="M116" s="9">
        <f t="shared" si="40"/>
        <v>0</v>
      </c>
      <c r="N116" s="9">
        <f t="shared" si="41"/>
        <v>0</v>
      </c>
    </row>
    <row r="117" spans="1:14">
      <c r="A117" s="1" t="s">
        <v>105</v>
      </c>
      <c r="B117" s="8">
        <v>9.93</v>
      </c>
      <c r="C117" s="1">
        <v>1</v>
      </c>
      <c r="D117" s="2">
        <f t="shared" si="36"/>
        <v>0</v>
      </c>
      <c r="F117" s="8">
        <f t="shared" si="35"/>
        <v>9.93</v>
      </c>
      <c r="G117" s="1">
        <f>'Preturi PLOTURI PROFILITEC'!$C$4</f>
        <v>45</v>
      </c>
      <c r="H117" s="8">
        <f t="shared" si="37"/>
        <v>5.4615</v>
      </c>
      <c r="I117" s="8">
        <f t="shared" si="38"/>
        <v>6.4991849999999998</v>
      </c>
      <c r="J117" s="9">
        <f>H117*'Preturi PLOTURI PROFILITEC'!$C$5</f>
        <v>27.853649999999998</v>
      </c>
      <c r="K117" s="9">
        <f t="shared" si="39"/>
        <v>33.145843499999998</v>
      </c>
      <c r="L117" s="1">
        <v>0</v>
      </c>
      <c r="M117" s="9">
        <f t="shared" si="40"/>
        <v>0</v>
      </c>
      <c r="N117" s="9">
        <f t="shared" si="41"/>
        <v>0</v>
      </c>
    </row>
    <row r="118" spans="1:14">
      <c r="A118" s="1" t="s">
        <v>106</v>
      </c>
      <c r="B118" s="8">
        <v>9.93</v>
      </c>
      <c r="C118" s="1">
        <v>1</v>
      </c>
      <c r="D118" s="2">
        <f t="shared" si="36"/>
        <v>0</v>
      </c>
      <c r="F118" s="8">
        <f t="shared" si="35"/>
        <v>9.93</v>
      </c>
      <c r="G118" s="1">
        <f>'Preturi PLOTURI PROFILITEC'!$C$4</f>
        <v>45</v>
      </c>
      <c r="H118" s="8">
        <f t="shared" si="37"/>
        <v>5.4615</v>
      </c>
      <c r="I118" s="8">
        <f t="shared" si="38"/>
        <v>6.4991849999999998</v>
      </c>
      <c r="J118" s="9">
        <f>H118*'Preturi PLOTURI PROFILITEC'!$C$5</f>
        <v>27.853649999999998</v>
      </c>
      <c r="K118" s="9">
        <f t="shared" si="39"/>
        <v>33.145843499999998</v>
      </c>
      <c r="L118" s="1">
        <v>0</v>
      </c>
      <c r="M118" s="9">
        <f t="shared" si="40"/>
        <v>0</v>
      </c>
      <c r="N118" s="9">
        <f t="shared" si="41"/>
        <v>0</v>
      </c>
    </row>
    <row r="119" spans="1:14">
      <c r="A119" s="1" t="s">
        <v>107</v>
      </c>
      <c r="B119" s="8">
        <v>9.93</v>
      </c>
      <c r="C119" s="1">
        <v>1</v>
      </c>
      <c r="D119" s="2">
        <f t="shared" si="36"/>
        <v>0</v>
      </c>
      <c r="F119" s="8">
        <f t="shared" si="35"/>
        <v>9.93</v>
      </c>
      <c r="G119" s="1">
        <f>'Preturi PLOTURI PROFILITEC'!$C$4</f>
        <v>45</v>
      </c>
      <c r="H119" s="8">
        <f t="shared" si="37"/>
        <v>5.4615</v>
      </c>
      <c r="I119" s="8">
        <f t="shared" si="38"/>
        <v>6.4991849999999998</v>
      </c>
      <c r="J119" s="9">
        <f>H119*'Preturi PLOTURI PROFILITEC'!$C$5</f>
        <v>27.853649999999998</v>
      </c>
      <c r="K119" s="9">
        <f t="shared" si="39"/>
        <v>33.145843499999998</v>
      </c>
      <c r="L119" s="1">
        <v>0</v>
      </c>
      <c r="M119" s="9">
        <f t="shared" si="40"/>
        <v>0</v>
      </c>
      <c r="N119" s="9">
        <f t="shared" si="41"/>
        <v>0</v>
      </c>
    </row>
    <row r="120" spans="1:14">
      <c r="A120" s="1" t="s">
        <v>108</v>
      </c>
      <c r="B120" s="8">
        <v>9.93</v>
      </c>
      <c r="C120" s="1">
        <v>1</v>
      </c>
      <c r="D120" s="2">
        <f t="shared" si="36"/>
        <v>0</v>
      </c>
      <c r="F120" s="8">
        <f t="shared" si="35"/>
        <v>9.93</v>
      </c>
      <c r="G120" s="1">
        <f>'Preturi PLOTURI PROFILITEC'!$C$4</f>
        <v>45</v>
      </c>
      <c r="H120" s="8">
        <f t="shared" si="37"/>
        <v>5.4615</v>
      </c>
      <c r="I120" s="8">
        <f t="shared" si="38"/>
        <v>6.4991849999999998</v>
      </c>
      <c r="J120" s="9">
        <f>H120*'Preturi PLOTURI PROFILITEC'!$C$5</f>
        <v>27.853649999999998</v>
      </c>
      <c r="K120" s="9">
        <f t="shared" si="39"/>
        <v>33.145843499999998</v>
      </c>
      <c r="L120" s="1">
        <v>0</v>
      </c>
      <c r="M120" s="9">
        <f t="shared" si="40"/>
        <v>0</v>
      </c>
      <c r="N120" s="9">
        <f t="shared" si="41"/>
        <v>0</v>
      </c>
    </row>
    <row r="121" spans="1:14">
      <c r="A121" s="1" t="s">
        <v>109</v>
      </c>
      <c r="B121" s="8">
        <v>9.93</v>
      </c>
      <c r="C121" s="1">
        <v>1</v>
      </c>
      <c r="D121" s="2">
        <f t="shared" si="36"/>
        <v>0</v>
      </c>
      <c r="F121" s="8">
        <f t="shared" si="35"/>
        <v>9.93</v>
      </c>
      <c r="G121" s="1">
        <f>'Preturi PLOTURI PROFILITEC'!$C$4</f>
        <v>45</v>
      </c>
      <c r="H121" s="8">
        <f t="shared" si="37"/>
        <v>5.4615</v>
      </c>
      <c r="I121" s="8">
        <f t="shared" si="38"/>
        <v>6.4991849999999998</v>
      </c>
      <c r="J121" s="9">
        <f>H121*'Preturi PLOTURI PROFILITEC'!$C$5</f>
        <v>27.853649999999998</v>
      </c>
      <c r="K121" s="9">
        <f t="shared" si="39"/>
        <v>33.145843499999998</v>
      </c>
      <c r="L121" s="1">
        <v>0</v>
      </c>
      <c r="M121" s="9">
        <f t="shared" si="40"/>
        <v>0</v>
      </c>
      <c r="N121" s="9">
        <f t="shared" si="41"/>
        <v>0</v>
      </c>
    </row>
    <row r="122" spans="1:14">
      <c r="A122" s="1" t="s">
        <v>110</v>
      </c>
      <c r="B122" s="8">
        <v>6.52</v>
      </c>
      <c r="C122" s="1">
        <v>1</v>
      </c>
      <c r="D122" s="2">
        <f t="shared" si="36"/>
        <v>0</v>
      </c>
      <c r="F122" s="8">
        <f t="shared" si="35"/>
        <v>6.52</v>
      </c>
      <c r="G122" s="1">
        <f>'Preturi PLOTURI PROFILITEC'!$C$4</f>
        <v>45</v>
      </c>
      <c r="H122" s="8">
        <f t="shared" si="37"/>
        <v>3.5859999999999999</v>
      </c>
      <c r="I122" s="8">
        <f t="shared" si="38"/>
        <v>4.2673399999999999</v>
      </c>
      <c r="J122" s="9">
        <f>H122*'Preturi PLOTURI PROFILITEC'!$C$5</f>
        <v>18.288599999999999</v>
      </c>
      <c r="K122" s="9">
        <f t="shared" si="39"/>
        <v>21.763433999999997</v>
      </c>
      <c r="L122" s="1">
        <v>0</v>
      </c>
      <c r="M122" s="9">
        <f t="shared" si="40"/>
        <v>0</v>
      </c>
      <c r="N122" s="9">
        <f t="shared" si="41"/>
        <v>0</v>
      </c>
    </row>
    <row r="123" spans="1:14">
      <c r="A123" s="1" t="s">
        <v>111</v>
      </c>
      <c r="B123" s="8">
        <v>6.52</v>
      </c>
      <c r="C123" s="1">
        <v>1</v>
      </c>
      <c r="D123" s="2">
        <f t="shared" si="36"/>
        <v>0</v>
      </c>
      <c r="F123" s="8">
        <f t="shared" si="35"/>
        <v>6.52</v>
      </c>
      <c r="G123" s="1">
        <f>'Preturi PLOTURI PROFILITEC'!$C$4</f>
        <v>45</v>
      </c>
      <c r="H123" s="8">
        <f t="shared" si="37"/>
        <v>3.5859999999999999</v>
      </c>
      <c r="I123" s="8">
        <f t="shared" si="38"/>
        <v>4.2673399999999999</v>
      </c>
      <c r="J123" s="9">
        <f>H123*'Preturi PLOTURI PROFILITEC'!$C$5</f>
        <v>18.288599999999999</v>
      </c>
      <c r="K123" s="9">
        <f t="shared" si="39"/>
        <v>21.763433999999997</v>
      </c>
      <c r="L123" s="1">
        <v>0</v>
      </c>
      <c r="M123" s="9">
        <f t="shared" si="40"/>
        <v>0</v>
      </c>
      <c r="N123" s="9">
        <f t="shared" si="41"/>
        <v>0</v>
      </c>
    </row>
    <row r="124" spans="1:14">
      <c r="A124" s="1" t="s">
        <v>112</v>
      </c>
      <c r="B124" s="8">
        <v>6.52</v>
      </c>
      <c r="C124" s="1">
        <v>1</v>
      </c>
      <c r="D124" s="2">
        <f t="shared" si="36"/>
        <v>0</v>
      </c>
      <c r="F124" s="8">
        <f t="shared" si="35"/>
        <v>6.52</v>
      </c>
      <c r="G124" s="1">
        <f>'Preturi PLOTURI PROFILITEC'!$C$4</f>
        <v>45</v>
      </c>
      <c r="H124" s="8">
        <f t="shared" si="37"/>
        <v>3.5859999999999999</v>
      </c>
      <c r="I124" s="8">
        <f t="shared" si="38"/>
        <v>4.2673399999999999</v>
      </c>
      <c r="J124" s="9">
        <f>H124*'Preturi PLOTURI PROFILITEC'!$C$5</f>
        <v>18.288599999999999</v>
      </c>
      <c r="K124" s="9">
        <f t="shared" si="39"/>
        <v>21.763433999999997</v>
      </c>
      <c r="L124" s="1">
        <v>0</v>
      </c>
      <c r="M124" s="9">
        <f t="shared" si="40"/>
        <v>0</v>
      </c>
      <c r="N124" s="9">
        <f t="shared" si="41"/>
        <v>0</v>
      </c>
    </row>
    <row r="125" spans="1:14">
      <c r="A125" s="1" t="s">
        <v>113</v>
      </c>
      <c r="B125" s="8">
        <v>6.52</v>
      </c>
      <c r="C125" s="1">
        <v>1</v>
      </c>
      <c r="D125" s="2">
        <f t="shared" si="36"/>
        <v>0</v>
      </c>
      <c r="F125" s="8">
        <f t="shared" si="35"/>
        <v>6.52</v>
      </c>
      <c r="G125" s="1">
        <f>'Preturi PLOTURI PROFILITEC'!$C$4</f>
        <v>45</v>
      </c>
      <c r="H125" s="8">
        <f t="shared" si="37"/>
        <v>3.5859999999999999</v>
      </c>
      <c r="I125" s="8">
        <f t="shared" si="38"/>
        <v>4.2673399999999999</v>
      </c>
      <c r="J125" s="9">
        <f>H125*'Preturi PLOTURI PROFILITEC'!$C$5</f>
        <v>18.288599999999999</v>
      </c>
      <c r="K125" s="9">
        <f t="shared" si="39"/>
        <v>21.763433999999997</v>
      </c>
      <c r="L125" s="1">
        <v>0</v>
      </c>
      <c r="M125" s="9">
        <f t="shared" si="40"/>
        <v>0</v>
      </c>
      <c r="N125" s="9">
        <f t="shared" si="41"/>
        <v>0</v>
      </c>
    </row>
    <row r="126" spans="1:14">
      <c r="A126" s="1" t="s">
        <v>114</v>
      </c>
      <c r="B126" s="8">
        <v>6.52</v>
      </c>
      <c r="C126" s="1">
        <v>1</v>
      </c>
      <c r="D126" s="2">
        <f t="shared" si="36"/>
        <v>0</v>
      </c>
      <c r="F126" s="8">
        <f t="shared" si="35"/>
        <v>6.52</v>
      </c>
      <c r="G126" s="1">
        <f>'Preturi PLOTURI PROFILITEC'!$C$4</f>
        <v>45</v>
      </c>
      <c r="H126" s="8">
        <f t="shared" si="37"/>
        <v>3.5859999999999999</v>
      </c>
      <c r="I126" s="8">
        <f t="shared" si="38"/>
        <v>4.2673399999999999</v>
      </c>
      <c r="J126" s="9">
        <f>H126*'Preturi PLOTURI PROFILITEC'!$C$5</f>
        <v>18.288599999999999</v>
      </c>
      <c r="K126" s="9">
        <f t="shared" si="39"/>
        <v>21.763433999999997</v>
      </c>
      <c r="L126" s="1">
        <v>0</v>
      </c>
      <c r="M126" s="9">
        <f t="shared" si="40"/>
        <v>0</v>
      </c>
      <c r="N126" s="9">
        <f t="shared" si="41"/>
        <v>0</v>
      </c>
    </row>
    <row r="127" spans="1:14">
      <c r="A127" s="1" t="s">
        <v>115</v>
      </c>
      <c r="B127" s="8">
        <v>8.15</v>
      </c>
      <c r="C127" s="1">
        <v>1</v>
      </c>
      <c r="D127" s="2">
        <f t="shared" si="36"/>
        <v>0</v>
      </c>
      <c r="F127" s="8">
        <f t="shared" si="35"/>
        <v>8.15</v>
      </c>
      <c r="G127" s="1">
        <f>'Preturi PLOTURI PROFILITEC'!$C$4</f>
        <v>45</v>
      </c>
      <c r="H127" s="8">
        <f t="shared" si="37"/>
        <v>4.4824999999999999</v>
      </c>
      <c r="I127" s="8">
        <f t="shared" si="38"/>
        <v>5.3341750000000001</v>
      </c>
      <c r="J127" s="9">
        <f>H127*'Preturi PLOTURI PROFILITEC'!$C$5</f>
        <v>22.860749999999999</v>
      </c>
      <c r="K127" s="9">
        <f t="shared" si="39"/>
        <v>27.204292499999998</v>
      </c>
      <c r="L127" s="1">
        <v>0</v>
      </c>
      <c r="M127" s="9">
        <f t="shared" si="40"/>
        <v>0</v>
      </c>
      <c r="N127" s="9">
        <f t="shared" si="41"/>
        <v>0</v>
      </c>
    </row>
    <row r="128" spans="1:14">
      <c r="B128" s="8"/>
      <c r="F128" s="8"/>
      <c r="H128" s="8"/>
      <c r="I128" s="8"/>
      <c r="J128" s="9"/>
      <c r="K128" s="9"/>
      <c r="M128" s="9"/>
      <c r="N128" s="9"/>
    </row>
    <row r="129" spans="1:14">
      <c r="A129" s="1" t="s">
        <v>116</v>
      </c>
      <c r="B129" s="8">
        <v>39.75</v>
      </c>
      <c r="C129" s="1">
        <v>2.7</v>
      </c>
      <c r="D129" s="2">
        <f t="shared" ref="D129:D138" si="42">E129/C129</f>
        <v>0</v>
      </c>
      <c r="F129" s="8">
        <f>B129*C129</f>
        <v>107.325</v>
      </c>
      <c r="G129" s="1">
        <f>'Preturi PLOTURI PROFILITEC'!$C$4</f>
        <v>45</v>
      </c>
      <c r="H129" s="8">
        <f t="shared" ref="H129:H138" si="43">F129-(F129*G129)/100</f>
        <v>59.028750000000002</v>
      </c>
      <c r="I129" s="8">
        <f t="shared" ref="I129:I138" si="44">H129*1.19</f>
        <v>70.244212500000003</v>
      </c>
      <c r="J129" s="9">
        <f>H129*'Preturi PLOTURI PROFILITEC'!$C$5</f>
        <v>301.04662500000001</v>
      </c>
      <c r="K129" s="9">
        <f t="shared" ref="K129:K138" si="45">J129*1.19</f>
        <v>358.24548375000001</v>
      </c>
      <c r="L129" s="1">
        <v>0</v>
      </c>
      <c r="M129" s="9">
        <f t="shared" ref="M129:M138" si="46">J129*L129</f>
        <v>0</v>
      </c>
      <c r="N129" s="9">
        <f t="shared" ref="N129:N138" si="47">M129*1.19</f>
        <v>0</v>
      </c>
    </row>
    <row r="130" spans="1:14">
      <c r="A130" s="1" t="s">
        <v>117</v>
      </c>
      <c r="B130" s="8">
        <v>39.75</v>
      </c>
      <c r="C130" s="1">
        <v>2.7</v>
      </c>
      <c r="D130" s="2">
        <f t="shared" si="42"/>
        <v>0</v>
      </c>
      <c r="F130" s="8">
        <f>B130*C130</f>
        <v>107.325</v>
      </c>
      <c r="G130" s="1">
        <f>'Preturi PLOTURI PROFILITEC'!$C$4</f>
        <v>45</v>
      </c>
      <c r="H130" s="8">
        <f t="shared" si="43"/>
        <v>59.028750000000002</v>
      </c>
      <c r="I130" s="8">
        <f t="shared" si="44"/>
        <v>70.244212500000003</v>
      </c>
      <c r="J130" s="9">
        <f>H130*'Preturi PLOTURI PROFILITEC'!$C$5</f>
        <v>301.04662500000001</v>
      </c>
      <c r="K130" s="9">
        <f t="shared" si="45"/>
        <v>358.24548375000001</v>
      </c>
      <c r="L130" s="1">
        <v>0</v>
      </c>
      <c r="M130" s="9">
        <f t="shared" si="46"/>
        <v>0</v>
      </c>
      <c r="N130" s="9">
        <f t="shared" si="47"/>
        <v>0</v>
      </c>
    </row>
    <row r="131" spans="1:14">
      <c r="A131" s="1" t="s">
        <v>118</v>
      </c>
      <c r="B131" s="8">
        <v>39.75</v>
      </c>
      <c r="C131" s="1">
        <v>2.7</v>
      </c>
      <c r="D131" s="2">
        <f t="shared" si="42"/>
        <v>0</v>
      </c>
      <c r="F131" s="8">
        <f>B131*C131</f>
        <v>107.325</v>
      </c>
      <c r="G131" s="1">
        <f>'Preturi PLOTURI PROFILITEC'!$C$4</f>
        <v>45</v>
      </c>
      <c r="H131" s="8">
        <f t="shared" si="43"/>
        <v>59.028750000000002</v>
      </c>
      <c r="I131" s="8">
        <f t="shared" si="44"/>
        <v>70.244212500000003</v>
      </c>
      <c r="J131" s="9">
        <f>H131*'Preturi PLOTURI PROFILITEC'!$C$5</f>
        <v>301.04662500000001</v>
      </c>
      <c r="K131" s="9">
        <f t="shared" si="45"/>
        <v>358.24548375000001</v>
      </c>
      <c r="L131" s="1">
        <v>0</v>
      </c>
      <c r="M131" s="9">
        <f t="shared" si="46"/>
        <v>0</v>
      </c>
      <c r="N131" s="9">
        <f t="shared" si="47"/>
        <v>0</v>
      </c>
    </row>
    <row r="132" spans="1:14">
      <c r="A132" s="1" t="s">
        <v>119</v>
      </c>
      <c r="B132" s="8">
        <v>39.75</v>
      </c>
      <c r="C132" s="1">
        <v>2.7</v>
      </c>
      <c r="D132" s="2">
        <f t="shared" si="42"/>
        <v>0</v>
      </c>
      <c r="F132" s="8">
        <f>B132*C132</f>
        <v>107.325</v>
      </c>
      <c r="G132" s="1">
        <f>'Preturi PLOTURI PROFILITEC'!$C$4</f>
        <v>45</v>
      </c>
      <c r="H132" s="8">
        <f t="shared" si="43"/>
        <v>59.028750000000002</v>
      </c>
      <c r="I132" s="8">
        <f t="shared" si="44"/>
        <v>70.244212500000003</v>
      </c>
      <c r="J132" s="9">
        <f>H132*'Preturi PLOTURI PROFILITEC'!$C$5</f>
        <v>301.04662500000001</v>
      </c>
      <c r="K132" s="9">
        <f t="shared" si="45"/>
        <v>358.24548375000001</v>
      </c>
      <c r="L132" s="1">
        <v>0</v>
      </c>
      <c r="M132" s="9">
        <f t="shared" si="46"/>
        <v>0</v>
      </c>
      <c r="N132" s="9">
        <f t="shared" si="47"/>
        <v>0</v>
      </c>
    </row>
    <row r="133" spans="1:14">
      <c r="A133" s="1" t="s">
        <v>120</v>
      </c>
      <c r="B133" s="8">
        <v>39.75</v>
      </c>
      <c r="C133" s="1">
        <v>2.7</v>
      </c>
      <c r="D133" s="2">
        <f t="shared" si="42"/>
        <v>0</v>
      </c>
      <c r="F133" s="8">
        <f>B133*C133</f>
        <v>107.325</v>
      </c>
      <c r="G133" s="1">
        <f>'Preturi PLOTURI PROFILITEC'!$C$4</f>
        <v>45</v>
      </c>
      <c r="H133" s="8">
        <f t="shared" si="43"/>
        <v>59.028750000000002</v>
      </c>
      <c r="I133" s="8">
        <f t="shared" si="44"/>
        <v>70.244212500000003</v>
      </c>
      <c r="J133" s="9">
        <f>H133*'Preturi PLOTURI PROFILITEC'!$C$5</f>
        <v>301.04662500000001</v>
      </c>
      <c r="K133" s="9">
        <f t="shared" si="45"/>
        <v>358.24548375000001</v>
      </c>
      <c r="L133" s="1">
        <v>0</v>
      </c>
      <c r="M133" s="9">
        <f t="shared" si="46"/>
        <v>0</v>
      </c>
      <c r="N133" s="9">
        <f t="shared" si="47"/>
        <v>0</v>
      </c>
    </row>
    <row r="134" spans="1:14">
      <c r="A134" s="1" t="s">
        <v>121</v>
      </c>
      <c r="B134" s="8">
        <v>54.92</v>
      </c>
      <c r="C134" s="1">
        <v>1</v>
      </c>
      <c r="D134" s="2">
        <f t="shared" si="42"/>
        <v>0</v>
      </c>
      <c r="F134" s="8">
        <f>B134/C134</f>
        <v>54.92</v>
      </c>
      <c r="G134" s="1">
        <f>'Preturi PLOTURI PROFILITEC'!$C$4</f>
        <v>45</v>
      </c>
      <c r="H134" s="8">
        <f t="shared" si="43"/>
        <v>30.206</v>
      </c>
      <c r="I134" s="8">
        <f t="shared" si="44"/>
        <v>35.945139999999995</v>
      </c>
      <c r="J134" s="9">
        <f>H134*'Preturi PLOTURI PROFILITEC'!$C$5</f>
        <v>154.05059999999997</v>
      </c>
      <c r="K134" s="9">
        <f t="shared" si="45"/>
        <v>183.32021399999996</v>
      </c>
      <c r="L134" s="1">
        <v>0</v>
      </c>
      <c r="M134" s="9">
        <f t="shared" si="46"/>
        <v>0</v>
      </c>
      <c r="N134" s="9">
        <f t="shared" si="47"/>
        <v>0</v>
      </c>
    </row>
    <row r="135" spans="1:14">
      <c r="A135" s="1" t="s">
        <v>122</v>
      </c>
      <c r="B135" s="8">
        <v>54.92</v>
      </c>
      <c r="C135" s="1">
        <v>1</v>
      </c>
      <c r="D135" s="2">
        <f t="shared" si="42"/>
        <v>0</v>
      </c>
      <c r="F135" s="8">
        <f>B135/C135</f>
        <v>54.92</v>
      </c>
      <c r="G135" s="1">
        <f>'Preturi PLOTURI PROFILITEC'!$C$4</f>
        <v>45</v>
      </c>
      <c r="H135" s="8">
        <f t="shared" si="43"/>
        <v>30.206</v>
      </c>
      <c r="I135" s="8">
        <f t="shared" si="44"/>
        <v>35.945139999999995</v>
      </c>
      <c r="J135" s="9">
        <f>H135*'Preturi PLOTURI PROFILITEC'!$C$5</f>
        <v>154.05059999999997</v>
      </c>
      <c r="K135" s="9">
        <f t="shared" si="45"/>
        <v>183.32021399999996</v>
      </c>
      <c r="L135" s="1">
        <v>0</v>
      </c>
      <c r="M135" s="9">
        <f t="shared" si="46"/>
        <v>0</v>
      </c>
      <c r="N135" s="9">
        <f t="shared" si="47"/>
        <v>0</v>
      </c>
    </row>
    <row r="136" spans="1:14">
      <c r="A136" s="1" t="s">
        <v>123</v>
      </c>
      <c r="B136" s="8">
        <v>54.92</v>
      </c>
      <c r="C136" s="1">
        <v>1</v>
      </c>
      <c r="D136" s="2">
        <f t="shared" si="42"/>
        <v>0</v>
      </c>
      <c r="F136" s="8">
        <f>B136/C136</f>
        <v>54.92</v>
      </c>
      <c r="G136" s="1">
        <f>'Preturi PLOTURI PROFILITEC'!$C$4</f>
        <v>45</v>
      </c>
      <c r="H136" s="8">
        <f t="shared" si="43"/>
        <v>30.206</v>
      </c>
      <c r="I136" s="8">
        <f t="shared" si="44"/>
        <v>35.945139999999995</v>
      </c>
      <c r="J136" s="9">
        <f>H136*'Preturi PLOTURI PROFILITEC'!$C$5</f>
        <v>154.05059999999997</v>
      </c>
      <c r="K136" s="9">
        <f t="shared" si="45"/>
        <v>183.32021399999996</v>
      </c>
      <c r="L136" s="1">
        <v>0</v>
      </c>
      <c r="M136" s="9">
        <f t="shared" si="46"/>
        <v>0</v>
      </c>
      <c r="N136" s="9">
        <f t="shared" si="47"/>
        <v>0</v>
      </c>
    </row>
    <row r="137" spans="1:14">
      <c r="A137" s="1" t="s">
        <v>124</v>
      </c>
      <c r="B137" s="8">
        <v>54.92</v>
      </c>
      <c r="C137" s="1">
        <v>1</v>
      </c>
      <c r="D137" s="2">
        <f t="shared" si="42"/>
        <v>0</v>
      </c>
      <c r="F137" s="8">
        <f>B137/C137</f>
        <v>54.92</v>
      </c>
      <c r="G137" s="1">
        <f>'Preturi PLOTURI PROFILITEC'!$C$4</f>
        <v>45</v>
      </c>
      <c r="H137" s="8">
        <f t="shared" si="43"/>
        <v>30.206</v>
      </c>
      <c r="I137" s="8">
        <f t="shared" si="44"/>
        <v>35.945139999999995</v>
      </c>
      <c r="J137" s="9">
        <f>H137*'Preturi PLOTURI PROFILITEC'!$C$5</f>
        <v>154.05059999999997</v>
      </c>
      <c r="K137" s="9">
        <f t="shared" si="45"/>
        <v>183.32021399999996</v>
      </c>
      <c r="L137" s="1">
        <v>0</v>
      </c>
      <c r="M137" s="9">
        <f t="shared" si="46"/>
        <v>0</v>
      </c>
      <c r="N137" s="9">
        <f t="shared" si="47"/>
        <v>0</v>
      </c>
    </row>
    <row r="138" spans="1:14">
      <c r="A138" s="1" t="s">
        <v>125</v>
      </c>
      <c r="B138" s="8">
        <v>54.92</v>
      </c>
      <c r="C138" s="1">
        <v>1</v>
      </c>
      <c r="D138" s="2">
        <f t="shared" si="42"/>
        <v>0</v>
      </c>
      <c r="F138" s="8">
        <f>B138/C138</f>
        <v>54.92</v>
      </c>
      <c r="G138" s="1">
        <f>'Preturi PLOTURI PROFILITEC'!$C$4</f>
        <v>45</v>
      </c>
      <c r="H138" s="8">
        <f t="shared" si="43"/>
        <v>30.206</v>
      </c>
      <c r="I138" s="8">
        <f t="shared" si="44"/>
        <v>35.945139999999995</v>
      </c>
      <c r="J138" s="9">
        <f>H138*'Preturi PLOTURI PROFILITEC'!$C$5</f>
        <v>154.05059999999997</v>
      </c>
      <c r="K138" s="9">
        <f t="shared" si="45"/>
        <v>183.32021399999996</v>
      </c>
      <c r="L138" s="1">
        <v>0</v>
      </c>
      <c r="M138" s="9">
        <f t="shared" si="46"/>
        <v>0</v>
      </c>
      <c r="N138" s="9">
        <f t="shared" si="47"/>
        <v>0</v>
      </c>
    </row>
    <row r="139" spans="1:14">
      <c r="B139" s="8"/>
      <c r="F139" s="8"/>
      <c r="H139" s="8"/>
      <c r="I139" s="8"/>
      <c r="J139" s="9"/>
      <c r="K139" s="9"/>
      <c r="M139" s="9"/>
      <c r="N139" s="9"/>
    </row>
    <row r="140" spans="1:14">
      <c r="A140" s="17" t="s">
        <v>126</v>
      </c>
      <c r="B140" s="16">
        <v>23.28</v>
      </c>
      <c r="C140" s="1">
        <v>2.7</v>
      </c>
      <c r="D140" s="2">
        <f t="shared" ref="D140:D151" si="48">E140/C140</f>
        <v>0</v>
      </c>
      <c r="F140" s="8">
        <f t="shared" ref="F140:F145" si="49">B140*C140</f>
        <v>62.856000000000009</v>
      </c>
      <c r="G140" s="1">
        <f>'Preturi PLOTURI PROFILITEC'!$C$4</f>
        <v>45</v>
      </c>
      <c r="H140" s="8">
        <f t="shared" ref="H140:H151" si="50">F140-(F140*G140)/100</f>
        <v>34.570800000000006</v>
      </c>
      <c r="I140" s="8">
        <f t="shared" ref="I140:I151" si="51">H140*1.19</f>
        <v>41.139252000000006</v>
      </c>
      <c r="J140" s="9">
        <f>H140*'Preturi PLOTURI PROFILITEC'!$C$5</f>
        <v>176.31108</v>
      </c>
      <c r="K140" s="9">
        <f t="shared" ref="K140:K151" si="52">J140*1.19</f>
        <v>209.81018520000001</v>
      </c>
      <c r="L140" s="1">
        <v>0</v>
      </c>
      <c r="M140" s="9">
        <f t="shared" ref="M140:M151" si="53">J140*L140</f>
        <v>0</v>
      </c>
      <c r="N140" s="9">
        <f t="shared" ref="N140:N151" si="54">M140*1.19</f>
        <v>0</v>
      </c>
    </row>
    <row r="141" spans="1:14">
      <c r="A141" s="17" t="s">
        <v>127</v>
      </c>
      <c r="B141" s="16">
        <v>23.28</v>
      </c>
      <c r="C141" s="1">
        <v>2.7</v>
      </c>
      <c r="D141" s="2">
        <f t="shared" si="48"/>
        <v>0</v>
      </c>
      <c r="F141" s="8">
        <f t="shared" si="49"/>
        <v>62.856000000000009</v>
      </c>
      <c r="G141" s="1">
        <f>'Preturi PLOTURI PROFILITEC'!$C$4</f>
        <v>45</v>
      </c>
      <c r="H141" s="8">
        <f t="shared" si="50"/>
        <v>34.570800000000006</v>
      </c>
      <c r="I141" s="8">
        <f t="shared" si="51"/>
        <v>41.139252000000006</v>
      </c>
      <c r="J141" s="9">
        <f>H141*'Preturi PLOTURI PROFILITEC'!$C$5</f>
        <v>176.31108</v>
      </c>
      <c r="K141" s="9">
        <f t="shared" si="52"/>
        <v>209.81018520000001</v>
      </c>
      <c r="L141" s="1">
        <v>0</v>
      </c>
      <c r="M141" s="9">
        <f t="shared" si="53"/>
        <v>0</v>
      </c>
      <c r="N141" s="9">
        <f t="shared" si="54"/>
        <v>0</v>
      </c>
    </row>
    <row r="142" spans="1:14">
      <c r="A142" s="17" t="s">
        <v>128</v>
      </c>
      <c r="B142" s="16">
        <v>23.28</v>
      </c>
      <c r="C142" s="1">
        <v>2.7</v>
      </c>
      <c r="D142" s="2">
        <f t="shared" si="48"/>
        <v>0</v>
      </c>
      <c r="F142" s="8">
        <f t="shared" si="49"/>
        <v>62.856000000000009</v>
      </c>
      <c r="G142" s="1">
        <f>'Preturi PLOTURI PROFILITEC'!$C$4</f>
        <v>45</v>
      </c>
      <c r="H142" s="8">
        <f t="shared" si="50"/>
        <v>34.570800000000006</v>
      </c>
      <c r="I142" s="8">
        <f t="shared" si="51"/>
        <v>41.139252000000006</v>
      </c>
      <c r="J142" s="9">
        <f>H142*'Preturi PLOTURI PROFILITEC'!$C$5</f>
        <v>176.31108</v>
      </c>
      <c r="K142" s="9">
        <f t="shared" si="52"/>
        <v>209.81018520000001</v>
      </c>
      <c r="L142" s="1">
        <v>0</v>
      </c>
      <c r="M142" s="9">
        <f t="shared" si="53"/>
        <v>0</v>
      </c>
      <c r="N142" s="9">
        <f t="shared" si="54"/>
        <v>0</v>
      </c>
    </row>
    <row r="143" spans="1:14">
      <c r="A143" s="17" t="s">
        <v>129</v>
      </c>
      <c r="B143" s="16">
        <v>23.28</v>
      </c>
      <c r="C143" s="1">
        <v>2.7</v>
      </c>
      <c r="D143" s="2">
        <f t="shared" si="48"/>
        <v>0</v>
      </c>
      <c r="F143" s="8">
        <f t="shared" si="49"/>
        <v>62.856000000000009</v>
      </c>
      <c r="G143" s="1">
        <f>'Preturi PLOTURI PROFILITEC'!$C$4</f>
        <v>45</v>
      </c>
      <c r="H143" s="8">
        <f t="shared" si="50"/>
        <v>34.570800000000006</v>
      </c>
      <c r="I143" s="8">
        <f t="shared" si="51"/>
        <v>41.139252000000006</v>
      </c>
      <c r="J143" s="9">
        <f>H143*'Preturi PLOTURI PROFILITEC'!$C$5</f>
        <v>176.31108</v>
      </c>
      <c r="K143" s="9">
        <f t="shared" si="52"/>
        <v>209.81018520000001</v>
      </c>
      <c r="L143" s="1">
        <v>0</v>
      </c>
      <c r="M143" s="9">
        <f t="shared" si="53"/>
        <v>0</v>
      </c>
      <c r="N143" s="9">
        <f t="shared" si="54"/>
        <v>0</v>
      </c>
    </row>
    <row r="144" spans="1:14">
      <c r="A144" s="17" t="s">
        <v>130</v>
      </c>
      <c r="B144" s="16">
        <v>23.28</v>
      </c>
      <c r="C144" s="1">
        <v>2.7</v>
      </c>
      <c r="D144" s="2">
        <f t="shared" si="48"/>
        <v>0</v>
      </c>
      <c r="F144" s="8">
        <f t="shared" si="49"/>
        <v>62.856000000000009</v>
      </c>
      <c r="G144" s="1">
        <f>'Preturi PLOTURI PROFILITEC'!$C$4</f>
        <v>45</v>
      </c>
      <c r="H144" s="8">
        <f t="shared" si="50"/>
        <v>34.570800000000006</v>
      </c>
      <c r="I144" s="8">
        <f t="shared" si="51"/>
        <v>41.139252000000006</v>
      </c>
      <c r="J144" s="9">
        <f>H144*'Preturi PLOTURI PROFILITEC'!$C$5</f>
        <v>176.31108</v>
      </c>
      <c r="K144" s="9">
        <f t="shared" si="52"/>
        <v>209.81018520000001</v>
      </c>
      <c r="L144" s="1">
        <v>0</v>
      </c>
      <c r="M144" s="9">
        <f t="shared" si="53"/>
        <v>0</v>
      </c>
      <c r="N144" s="9">
        <f t="shared" si="54"/>
        <v>0</v>
      </c>
    </row>
    <row r="145" spans="1:14">
      <c r="A145" s="17" t="s">
        <v>131</v>
      </c>
      <c r="B145" s="16">
        <v>43.06</v>
      </c>
      <c r="C145" s="1">
        <v>2.7</v>
      </c>
      <c r="D145" s="2">
        <f t="shared" si="48"/>
        <v>0</v>
      </c>
      <c r="F145" s="8">
        <f t="shared" si="49"/>
        <v>116.26200000000001</v>
      </c>
      <c r="G145" s="1">
        <f>'Preturi PLOTURI PROFILITEC'!$C$4</f>
        <v>45</v>
      </c>
      <c r="H145" s="8">
        <f t="shared" si="50"/>
        <v>63.944100000000006</v>
      </c>
      <c r="I145" s="8">
        <f t="shared" si="51"/>
        <v>76.093479000000002</v>
      </c>
      <c r="J145" s="9">
        <f>H145*'Preturi PLOTURI PROFILITEC'!$C$5</f>
        <v>326.11491000000001</v>
      </c>
      <c r="K145" s="9">
        <f t="shared" si="52"/>
        <v>388.0767429</v>
      </c>
      <c r="L145" s="1">
        <v>0</v>
      </c>
      <c r="M145" s="9">
        <f t="shared" si="53"/>
        <v>0</v>
      </c>
      <c r="N145" s="9">
        <f t="shared" si="54"/>
        <v>0</v>
      </c>
    </row>
    <row r="146" spans="1:14">
      <c r="A146" s="17" t="s">
        <v>132</v>
      </c>
      <c r="B146" s="16">
        <v>36.86</v>
      </c>
      <c r="C146" s="1">
        <v>1</v>
      </c>
      <c r="D146" s="2">
        <f t="shared" si="48"/>
        <v>0</v>
      </c>
      <c r="F146" s="8">
        <f t="shared" ref="F146:F151" si="55">B146/C146</f>
        <v>36.86</v>
      </c>
      <c r="G146" s="1">
        <f>'Preturi PLOTURI PROFILITEC'!$C$4</f>
        <v>45</v>
      </c>
      <c r="H146" s="8">
        <f t="shared" si="50"/>
        <v>20.273</v>
      </c>
      <c r="I146" s="8">
        <f t="shared" si="51"/>
        <v>24.124869999999998</v>
      </c>
      <c r="J146" s="9">
        <f>H146*'Preturi PLOTURI PROFILITEC'!$C$5</f>
        <v>103.39229999999999</v>
      </c>
      <c r="K146" s="9">
        <f t="shared" si="52"/>
        <v>123.03683699999999</v>
      </c>
      <c r="L146" s="1">
        <v>0</v>
      </c>
      <c r="M146" s="9">
        <f t="shared" si="53"/>
        <v>0</v>
      </c>
      <c r="N146" s="9">
        <f t="shared" si="54"/>
        <v>0</v>
      </c>
    </row>
    <row r="147" spans="1:14">
      <c r="A147" s="17" t="s">
        <v>133</v>
      </c>
      <c r="B147" s="16">
        <v>36.86</v>
      </c>
      <c r="C147" s="1">
        <v>1</v>
      </c>
      <c r="D147" s="2">
        <f t="shared" si="48"/>
        <v>0</v>
      </c>
      <c r="F147" s="8">
        <f t="shared" si="55"/>
        <v>36.86</v>
      </c>
      <c r="G147" s="1">
        <f>'Preturi PLOTURI PROFILITEC'!$C$4</f>
        <v>45</v>
      </c>
      <c r="H147" s="8">
        <f t="shared" si="50"/>
        <v>20.273</v>
      </c>
      <c r="I147" s="8">
        <f t="shared" si="51"/>
        <v>24.124869999999998</v>
      </c>
      <c r="J147" s="9">
        <f>H147*'Preturi PLOTURI PROFILITEC'!$C$5</f>
        <v>103.39229999999999</v>
      </c>
      <c r="K147" s="9">
        <f t="shared" si="52"/>
        <v>123.03683699999999</v>
      </c>
      <c r="L147" s="1">
        <v>0</v>
      </c>
      <c r="M147" s="9">
        <f t="shared" si="53"/>
        <v>0</v>
      </c>
      <c r="N147" s="9">
        <f t="shared" si="54"/>
        <v>0</v>
      </c>
    </row>
    <row r="148" spans="1:14">
      <c r="A148" s="17" t="s">
        <v>134</v>
      </c>
      <c r="B148" s="16">
        <v>36.86</v>
      </c>
      <c r="C148" s="1">
        <v>1</v>
      </c>
      <c r="D148" s="2">
        <f t="shared" si="48"/>
        <v>0</v>
      </c>
      <c r="F148" s="8">
        <f t="shared" si="55"/>
        <v>36.86</v>
      </c>
      <c r="G148" s="1">
        <f>'Preturi PLOTURI PROFILITEC'!$C$4</f>
        <v>45</v>
      </c>
      <c r="H148" s="8">
        <f t="shared" si="50"/>
        <v>20.273</v>
      </c>
      <c r="I148" s="8">
        <f t="shared" si="51"/>
        <v>24.124869999999998</v>
      </c>
      <c r="J148" s="9">
        <f>H148*'Preturi PLOTURI PROFILITEC'!$C$5</f>
        <v>103.39229999999999</v>
      </c>
      <c r="K148" s="9">
        <f t="shared" si="52"/>
        <v>123.03683699999999</v>
      </c>
      <c r="L148" s="1">
        <v>0</v>
      </c>
      <c r="M148" s="9">
        <f t="shared" si="53"/>
        <v>0</v>
      </c>
      <c r="N148" s="9">
        <f t="shared" si="54"/>
        <v>0</v>
      </c>
    </row>
    <row r="149" spans="1:14">
      <c r="A149" s="17" t="s">
        <v>135</v>
      </c>
      <c r="B149" s="16">
        <v>36.86</v>
      </c>
      <c r="C149" s="1">
        <v>1</v>
      </c>
      <c r="D149" s="2">
        <f t="shared" si="48"/>
        <v>0</v>
      </c>
      <c r="F149" s="8">
        <f t="shared" si="55"/>
        <v>36.86</v>
      </c>
      <c r="G149" s="1">
        <f>'Preturi PLOTURI PROFILITEC'!$C$4</f>
        <v>45</v>
      </c>
      <c r="H149" s="8">
        <f t="shared" si="50"/>
        <v>20.273</v>
      </c>
      <c r="I149" s="8">
        <f t="shared" si="51"/>
        <v>24.124869999999998</v>
      </c>
      <c r="J149" s="9">
        <f>H149*'Preturi PLOTURI PROFILITEC'!$C$5</f>
        <v>103.39229999999999</v>
      </c>
      <c r="K149" s="9">
        <f t="shared" si="52"/>
        <v>123.03683699999999</v>
      </c>
      <c r="L149" s="1">
        <v>0</v>
      </c>
      <c r="M149" s="9">
        <f t="shared" si="53"/>
        <v>0</v>
      </c>
      <c r="N149" s="9">
        <f t="shared" si="54"/>
        <v>0</v>
      </c>
    </row>
    <row r="150" spans="1:14">
      <c r="A150" s="17" t="s">
        <v>136</v>
      </c>
      <c r="B150" s="16">
        <v>36.86</v>
      </c>
      <c r="C150" s="1">
        <v>1</v>
      </c>
      <c r="D150" s="2">
        <f t="shared" si="48"/>
        <v>0</v>
      </c>
      <c r="F150" s="8">
        <f t="shared" si="55"/>
        <v>36.86</v>
      </c>
      <c r="G150" s="1">
        <f>'Preturi PLOTURI PROFILITEC'!$C$4</f>
        <v>45</v>
      </c>
      <c r="H150" s="8">
        <f t="shared" si="50"/>
        <v>20.273</v>
      </c>
      <c r="I150" s="8">
        <f t="shared" si="51"/>
        <v>24.124869999999998</v>
      </c>
      <c r="J150" s="9">
        <f>H150*'Preturi PLOTURI PROFILITEC'!$C$5</f>
        <v>103.39229999999999</v>
      </c>
      <c r="K150" s="9">
        <f t="shared" si="52"/>
        <v>123.03683699999999</v>
      </c>
      <c r="L150" s="1">
        <v>0</v>
      </c>
      <c r="M150" s="9">
        <f t="shared" si="53"/>
        <v>0</v>
      </c>
      <c r="N150" s="9">
        <f t="shared" si="54"/>
        <v>0</v>
      </c>
    </row>
    <row r="151" spans="1:14">
      <c r="A151" s="17" t="s">
        <v>137</v>
      </c>
      <c r="B151" s="16">
        <v>54.52</v>
      </c>
      <c r="C151" s="1">
        <v>1</v>
      </c>
      <c r="D151" s="2">
        <f t="shared" si="48"/>
        <v>0</v>
      </c>
      <c r="F151" s="8">
        <f t="shared" si="55"/>
        <v>54.52</v>
      </c>
      <c r="G151" s="1">
        <f>'Preturi PLOTURI PROFILITEC'!$C$4</f>
        <v>45</v>
      </c>
      <c r="H151" s="8">
        <f t="shared" si="50"/>
        <v>29.986000000000001</v>
      </c>
      <c r="I151" s="8">
        <f t="shared" si="51"/>
        <v>35.683340000000001</v>
      </c>
      <c r="J151" s="9">
        <f>H151*'Preturi PLOTURI PROFILITEC'!$C$5</f>
        <v>152.92859999999999</v>
      </c>
      <c r="K151" s="9">
        <f t="shared" si="52"/>
        <v>181.98503399999998</v>
      </c>
      <c r="L151" s="1">
        <v>0</v>
      </c>
      <c r="M151" s="9">
        <f t="shared" si="53"/>
        <v>0</v>
      </c>
      <c r="N151" s="9">
        <f t="shared" si="54"/>
        <v>0</v>
      </c>
    </row>
    <row r="152" spans="1:14">
      <c r="B152" s="8"/>
      <c r="F152" s="8"/>
      <c r="H152" s="8"/>
      <c r="I152" s="8"/>
      <c r="J152" s="9"/>
      <c r="K152" s="9"/>
      <c r="M152" s="9"/>
      <c r="N152" s="9"/>
    </row>
    <row r="153" spans="1:14">
      <c r="B153" s="8"/>
      <c r="F153" s="8"/>
      <c r="H153" s="8"/>
      <c r="I153" s="8"/>
      <c r="J153" s="9"/>
      <c r="K153" s="9"/>
      <c r="M153" s="9"/>
      <c r="N153" s="9"/>
    </row>
    <row r="154" spans="1:14">
      <c r="A154" s="1" t="s">
        <v>238</v>
      </c>
      <c r="B154" s="8">
        <v>30</v>
      </c>
      <c r="C154" s="1">
        <v>1</v>
      </c>
      <c r="D154" s="2">
        <f t="shared" ref="D154:D163" si="56">E154/C154</f>
        <v>0</v>
      </c>
      <c r="F154" s="8">
        <f t="shared" ref="F154:F163" si="57">B154/C154</f>
        <v>30</v>
      </c>
      <c r="G154" s="1">
        <f>'Preturi PLOTURI PROFILITEC'!$C$4</f>
        <v>45</v>
      </c>
      <c r="H154" s="8">
        <f t="shared" ref="H154:H163" si="58">F154-(F154*G154)/100</f>
        <v>16.5</v>
      </c>
      <c r="I154" s="8">
        <f t="shared" ref="I154:I163" si="59">H154*1.19</f>
        <v>19.634999999999998</v>
      </c>
      <c r="J154" s="9">
        <f>H154*'Preturi PLOTURI PROFILITEC'!$C$5</f>
        <v>84.149999999999991</v>
      </c>
      <c r="K154" s="9">
        <f t="shared" ref="K154:K163" si="60">J154*1.19</f>
        <v>100.13849999999998</v>
      </c>
      <c r="L154" s="1">
        <v>0</v>
      </c>
      <c r="M154" s="9">
        <f t="shared" ref="M154:M163" si="61">J154*L154</f>
        <v>0</v>
      </c>
      <c r="N154" s="9">
        <f t="shared" ref="N154:N163" si="62">M154*1.19</f>
        <v>0</v>
      </c>
    </row>
    <row r="155" spans="1:14">
      <c r="A155" s="1" t="s">
        <v>239</v>
      </c>
      <c r="B155" s="8">
        <v>156</v>
      </c>
      <c r="C155" s="1">
        <v>1</v>
      </c>
      <c r="D155" s="2">
        <f t="shared" si="56"/>
        <v>0</v>
      </c>
      <c r="F155" s="8">
        <f t="shared" si="57"/>
        <v>156</v>
      </c>
      <c r="G155" s="1">
        <f>'Preturi PLOTURI PROFILITEC'!$C$4</f>
        <v>45</v>
      </c>
      <c r="H155" s="8">
        <f t="shared" si="58"/>
        <v>85.8</v>
      </c>
      <c r="I155" s="8">
        <f t="shared" si="59"/>
        <v>102.10199999999999</v>
      </c>
      <c r="J155" s="9">
        <f>H155*'Preturi PLOTURI PROFILITEC'!$C$5</f>
        <v>437.57999999999993</v>
      </c>
      <c r="K155" s="9">
        <f t="shared" si="60"/>
        <v>520.72019999999986</v>
      </c>
      <c r="L155" s="1">
        <v>0</v>
      </c>
      <c r="M155" s="9">
        <f t="shared" si="61"/>
        <v>0</v>
      </c>
      <c r="N155" s="9">
        <f t="shared" si="62"/>
        <v>0</v>
      </c>
    </row>
    <row r="156" spans="1:14">
      <c r="A156" s="1" t="s">
        <v>240</v>
      </c>
      <c r="B156" s="8">
        <v>475.2</v>
      </c>
      <c r="C156" s="1">
        <v>1</v>
      </c>
      <c r="D156" s="2">
        <f t="shared" si="56"/>
        <v>0</v>
      </c>
      <c r="F156" s="8">
        <f t="shared" si="57"/>
        <v>475.2</v>
      </c>
      <c r="G156" s="1">
        <f>'Preturi PLOTURI PROFILITEC'!$C$4</f>
        <v>45</v>
      </c>
      <c r="H156" s="8">
        <f t="shared" si="58"/>
        <v>261.36</v>
      </c>
      <c r="I156" s="8">
        <f t="shared" si="59"/>
        <v>311.01839999999999</v>
      </c>
      <c r="J156" s="9">
        <f>H156*'Preturi PLOTURI PROFILITEC'!$C$5</f>
        <v>1332.9359999999999</v>
      </c>
      <c r="K156" s="9">
        <f t="shared" si="60"/>
        <v>1586.1938399999999</v>
      </c>
      <c r="L156" s="1">
        <v>0</v>
      </c>
      <c r="M156" s="9">
        <f t="shared" si="61"/>
        <v>0</v>
      </c>
      <c r="N156" s="9">
        <f t="shared" si="62"/>
        <v>0</v>
      </c>
    </row>
    <row r="157" spans="1:14">
      <c r="A157" s="1" t="s">
        <v>241</v>
      </c>
      <c r="B157" s="8">
        <v>52.32</v>
      </c>
      <c r="C157" s="1">
        <v>1</v>
      </c>
      <c r="D157" s="2">
        <f t="shared" si="56"/>
        <v>0</v>
      </c>
      <c r="F157" s="8">
        <f t="shared" si="57"/>
        <v>52.32</v>
      </c>
      <c r="G157" s="1">
        <f>'Preturi PLOTURI PROFILITEC'!$C$4</f>
        <v>45</v>
      </c>
      <c r="H157" s="8">
        <f t="shared" si="58"/>
        <v>28.776</v>
      </c>
      <c r="I157" s="8">
        <f t="shared" si="59"/>
        <v>34.24344</v>
      </c>
      <c r="J157" s="9">
        <f>H157*'Preturi PLOTURI PROFILITEC'!$C$5</f>
        <v>146.7576</v>
      </c>
      <c r="K157" s="9">
        <f t="shared" si="60"/>
        <v>174.64154399999998</v>
      </c>
      <c r="L157" s="1">
        <v>0</v>
      </c>
      <c r="M157" s="9">
        <f t="shared" si="61"/>
        <v>0</v>
      </c>
      <c r="N157" s="9">
        <f t="shared" si="62"/>
        <v>0</v>
      </c>
    </row>
    <row r="158" spans="1:14">
      <c r="A158" s="1" t="s">
        <v>242</v>
      </c>
      <c r="B158" s="8">
        <v>1080</v>
      </c>
      <c r="C158" s="1">
        <v>1</v>
      </c>
      <c r="D158" s="2">
        <f t="shared" si="56"/>
        <v>0</v>
      </c>
      <c r="F158" s="8">
        <f t="shared" si="57"/>
        <v>1080</v>
      </c>
      <c r="G158" s="1">
        <f>'Preturi PLOTURI PROFILITEC'!$C$4</f>
        <v>45</v>
      </c>
      <c r="H158" s="8">
        <f t="shared" si="58"/>
        <v>594</v>
      </c>
      <c r="I158" s="8">
        <f t="shared" si="59"/>
        <v>706.86</v>
      </c>
      <c r="J158" s="9">
        <f>H158*'Preturi PLOTURI PROFILITEC'!$C$5</f>
        <v>3029.3999999999996</v>
      </c>
      <c r="K158" s="9">
        <f t="shared" si="60"/>
        <v>3604.9859999999994</v>
      </c>
      <c r="L158" s="1">
        <v>0</v>
      </c>
      <c r="M158" s="9">
        <f t="shared" si="61"/>
        <v>0</v>
      </c>
      <c r="N158" s="9">
        <f t="shared" si="62"/>
        <v>0</v>
      </c>
    </row>
    <row r="159" spans="1:14">
      <c r="A159" s="1" t="s">
        <v>243</v>
      </c>
      <c r="B159" s="8">
        <v>118.8</v>
      </c>
      <c r="C159" s="1">
        <v>1</v>
      </c>
      <c r="D159" s="2">
        <f t="shared" si="56"/>
        <v>0</v>
      </c>
      <c r="F159" s="8">
        <f t="shared" si="57"/>
        <v>118.8</v>
      </c>
      <c r="G159" s="1">
        <f>'Preturi PLOTURI PROFILITEC'!$C$4</f>
        <v>45</v>
      </c>
      <c r="H159" s="8">
        <f t="shared" si="58"/>
        <v>65.34</v>
      </c>
      <c r="I159" s="8">
        <f t="shared" si="59"/>
        <v>77.754599999999996</v>
      </c>
      <c r="J159" s="9">
        <f>H159*'Preturi PLOTURI PROFILITEC'!$C$5</f>
        <v>333.23399999999998</v>
      </c>
      <c r="K159" s="9">
        <f t="shared" si="60"/>
        <v>396.54845999999998</v>
      </c>
      <c r="L159" s="1">
        <v>0</v>
      </c>
      <c r="M159" s="9">
        <f t="shared" si="61"/>
        <v>0</v>
      </c>
      <c r="N159" s="9">
        <f t="shared" si="62"/>
        <v>0</v>
      </c>
    </row>
    <row r="160" spans="1:14">
      <c r="A160" s="1" t="s">
        <v>244</v>
      </c>
      <c r="B160" s="8">
        <v>360</v>
      </c>
      <c r="C160" s="1">
        <v>1</v>
      </c>
      <c r="D160" s="2">
        <f t="shared" si="56"/>
        <v>0</v>
      </c>
      <c r="F160" s="8">
        <f t="shared" si="57"/>
        <v>360</v>
      </c>
      <c r="G160" s="1">
        <f>'Preturi PLOTURI PROFILITEC'!$C$4</f>
        <v>45</v>
      </c>
      <c r="H160" s="8">
        <f t="shared" si="58"/>
        <v>198</v>
      </c>
      <c r="I160" s="8">
        <f t="shared" si="59"/>
        <v>235.61999999999998</v>
      </c>
      <c r="J160" s="9">
        <f>H160*'Preturi PLOTURI PROFILITEC'!$C$5</f>
        <v>1009.8</v>
      </c>
      <c r="K160" s="9">
        <f t="shared" si="60"/>
        <v>1201.6619999999998</v>
      </c>
      <c r="L160" s="1">
        <v>0</v>
      </c>
      <c r="M160" s="9">
        <f t="shared" si="61"/>
        <v>0</v>
      </c>
      <c r="N160" s="9">
        <f t="shared" si="62"/>
        <v>0</v>
      </c>
    </row>
    <row r="161" spans="1:14">
      <c r="A161" s="1" t="s">
        <v>245</v>
      </c>
      <c r="B161" s="8">
        <v>360</v>
      </c>
      <c r="C161" s="1">
        <v>1</v>
      </c>
      <c r="D161" s="2">
        <f t="shared" si="56"/>
        <v>0</v>
      </c>
      <c r="F161" s="8">
        <f t="shared" si="57"/>
        <v>360</v>
      </c>
      <c r="G161" s="1">
        <f>'Preturi PLOTURI PROFILITEC'!$C$4</f>
        <v>45</v>
      </c>
      <c r="H161" s="8">
        <f t="shared" si="58"/>
        <v>198</v>
      </c>
      <c r="I161" s="8">
        <f t="shared" si="59"/>
        <v>235.61999999999998</v>
      </c>
      <c r="J161" s="9">
        <f>H161*'Preturi PLOTURI PROFILITEC'!$C$5</f>
        <v>1009.8</v>
      </c>
      <c r="K161" s="9">
        <f t="shared" si="60"/>
        <v>1201.6619999999998</v>
      </c>
      <c r="L161" s="1">
        <v>0</v>
      </c>
      <c r="M161" s="9">
        <f t="shared" si="61"/>
        <v>0</v>
      </c>
      <c r="N161" s="9">
        <f t="shared" si="62"/>
        <v>0</v>
      </c>
    </row>
    <row r="162" spans="1:14">
      <c r="A162" s="1" t="s">
        <v>246</v>
      </c>
      <c r="B162" s="8">
        <v>39.6</v>
      </c>
      <c r="C162" s="1">
        <v>1</v>
      </c>
      <c r="D162" s="2">
        <f t="shared" si="56"/>
        <v>0</v>
      </c>
      <c r="F162" s="8">
        <f t="shared" si="57"/>
        <v>39.6</v>
      </c>
      <c r="G162" s="1">
        <f>'Preturi PLOTURI PROFILITEC'!$C$4</f>
        <v>45</v>
      </c>
      <c r="H162" s="8">
        <f t="shared" si="58"/>
        <v>21.78</v>
      </c>
      <c r="I162" s="8">
        <f t="shared" si="59"/>
        <v>25.918199999999999</v>
      </c>
      <c r="J162" s="9">
        <f>H162*'Preturi PLOTURI PROFILITEC'!$C$5</f>
        <v>111.078</v>
      </c>
      <c r="K162" s="9">
        <f t="shared" si="60"/>
        <v>132.18281999999999</v>
      </c>
      <c r="L162" s="1">
        <v>0</v>
      </c>
      <c r="M162" s="9">
        <f t="shared" si="61"/>
        <v>0</v>
      </c>
      <c r="N162" s="9">
        <f t="shared" si="62"/>
        <v>0</v>
      </c>
    </row>
    <row r="163" spans="1:14">
      <c r="A163" s="1" t="s">
        <v>247</v>
      </c>
      <c r="B163" s="8">
        <v>39.6</v>
      </c>
      <c r="C163" s="1">
        <v>1</v>
      </c>
      <c r="D163" s="2">
        <f t="shared" si="56"/>
        <v>0</v>
      </c>
      <c r="F163" s="8">
        <f t="shared" si="57"/>
        <v>39.6</v>
      </c>
      <c r="G163" s="1">
        <f>'Preturi PLOTURI PROFILITEC'!$C$4</f>
        <v>45</v>
      </c>
      <c r="H163" s="8">
        <f t="shared" si="58"/>
        <v>21.78</v>
      </c>
      <c r="I163" s="8">
        <f t="shared" si="59"/>
        <v>25.918199999999999</v>
      </c>
      <c r="J163" s="9">
        <f>H163*'Preturi PLOTURI PROFILITEC'!$C$5</f>
        <v>111.078</v>
      </c>
      <c r="K163" s="9">
        <f t="shared" si="60"/>
        <v>132.18281999999999</v>
      </c>
      <c r="L163" s="1">
        <v>0</v>
      </c>
      <c r="M163" s="9">
        <f t="shared" si="61"/>
        <v>0</v>
      </c>
      <c r="N163" s="9">
        <f t="shared" si="62"/>
        <v>0</v>
      </c>
    </row>
    <row r="164" spans="1:14">
      <c r="B164" s="8"/>
      <c r="F164" s="8"/>
      <c r="H164" s="8"/>
      <c r="I164" s="8"/>
      <c r="J164" s="9"/>
      <c r="K164" s="9"/>
      <c r="M164" s="9"/>
      <c r="N164" s="9"/>
    </row>
    <row r="165" spans="1:14">
      <c r="A165" s="1" t="s">
        <v>248</v>
      </c>
      <c r="B165" s="8">
        <v>22.45</v>
      </c>
      <c r="C165" s="1">
        <v>1</v>
      </c>
      <c r="D165" s="2">
        <v>12</v>
      </c>
      <c r="F165" s="8">
        <f t="shared" ref="F165" si="63">B165/C165</f>
        <v>22.45</v>
      </c>
      <c r="G165" s="1">
        <f>'Preturi PLOTURI PROFILITEC'!$C$4</f>
        <v>45</v>
      </c>
      <c r="H165" s="8">
        <f t="shared" ref="H165" si="64">F165-(F165*G165)/100</f>
        <v>12.3475</v>
      </c>
      <c r="I165" s="8">
        <f t="shared" ref="I165" si="65">H165*1.19</f>
        <v>14.693524999999999</v>
      </c>
      <c r="J165" s="9">
        <f>H165*'Preturi PLOTURI PROFILITEC'!$C$5</f>
        <v>62.972249999999995</v>
      </c>
      <c r="K165" s="9">
        <f t="shared" ref="K165" si="66">J165*1.19</f>
        <v>74.936977499999998</v>
      </c>
      <c r="L165" s="1">
        <v>1</v>
      </c>
      <c r="M165" s="9">
        <f t="shared" ref="M165" si="67">J165*L165</f>
        <v>62.972249999999995</v>
      </c>
      <c r="N165" s="9">
        <f t="shared" ref="N165" si="68">M165*1.19</f>
        <v>74.936977499999998</v>
      </c>
    </row>
    <row r="175" spans="1:14" ht="15">
      <c r="L175" s="4" t="s">
        <v>166</v>
      </c>
      <c r="M175" s="9"/>
      <c r="N175" s="18">
        <f>SUM(M8:M152)</f>
        <v>0</v>
      </c>
    </row>
    <row r="176" spans="1:14" ht="15">
      <c r="L176" s="4" t="s">
        <v>167</v>
      </c>
      <c r="M176" s="9"/>
      <c r="N176" s="18">
        <f>SUM(N8:N152)</f>
        <v>0</v>
      </c>
    </row>
  </sheetData>
  <sheetProtection algorithmName="SHA-512" hashValue="/ErtApLDGO7uerSqQ/IwDsLYicLcpbe42qYO9RhFr0Z7VZR6yLxIrDT9nKBi5yLRrKNoZvcAJ5LwjkB5usyeXQ==" saltValue="0t5HhdKIJatz/Rz7vqjUaw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Preturi PLOTURI PROFILITEC</vt:lpstr>
      <vt:lpstr>Baze PRET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Gresie Premium</dc:creator>
  <cp:keywords/>
  <dc:description/>
  <cp:lastModifiedBy>Gresie Premium</cp:lastModifiedBy>
  <cp:revision/>
  <dcterms:created xsi:type="dcterms:W3CDTF">2024-03-06T18:07:37Z</dcterms:created>
  <dcterms:modified xsi:type="dcterms:W3CDTF">2024-07-17T19:09:11Z</dcterms:modified>
  <cp:category/>
  <cp:contentStatus/>
</cp:coreProperties>
</file>